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3/AGO23/"/>
    </mc:Choice>
  </mc:AlternateContent>
  <xr:revisionPtr revIDLastSave="10" documentId="13_ncr:1_{91532CE1-A455-4828-800F-2550C54FD6B1}" xr6:coauthVersionLast="47" xr6:coauthVersionMax="47" xr10:uidLastSave="{9D222514-6F2B-4D65-BFEB-645A1F37AB86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5" i="7" l="1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J5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DB10" i="7"/>
  <c r="DJ10" i="7"/>
  <c r="AE7" i="7"/>
  <c r="CV5" i="7"/>
  <c r="DD10" i="7"/>
  <c r="CV10" i="7"/>
  <c r="DD5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P10" i="7" s="1"/>
  <c r="BK5" i="7"/>
  <c r="BK10" i="7" s="1"/>
  <c r="BL5" i="7"/>
  <c r="BL10" i="7" s="1"/>
  <c r="BM5" i="7"/>
  <c r="BM10" i="7" s="1"/>
  <c r="BN5" i="7"/>
  <c r="BN10" i="7" s="1"/>
  <c r="BJ5" i="7"/>
  <c r="BJ10" i="7" s="1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AF7" i="7" l="1"/>
  <c r="AF8" i="7"/>
  <c r="AF11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U10" i="7" l="1"/>
  <c r="DF5" i="7"/>
  <c r="CX5" i="7"/>
  <c r="AZ10" i="7"/>
  <c r="DC5" i="7"/>
  <c r="DK5" i="7"/>
  <c r="AT10" i="7"/>
  <c r="DE5" i="7"/>
  <c r="CW5" i="7"/>
  <c r="AX10" i="7"/>
  <c r="DI5" i="7"/>
  <c r="DA5" i="7"/>
  <c r="AW10" i="7"/>
  <c r="DH5" i="7"/>
  <c r="CZ5" i="7"/>
  <c r="AV10" i="7"/>
  <c r="DG5" i="7"/>
  <c r="CY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DK10" i="7"/>
  <c r="DG10" i="7"/>
  <c r="CY10" i="7"/>
  <c r="DE10" i="7"/>
  <c r="CW10" i="7"/>
  <c r="DI10" i="7"/>
  <c r="DA10" i="7"/>
  <c r="CZ10" i="7"/>
  <c r="DH10" i="7"/>
  <c r="CX10" i="7"/>
  <c r="DF10" i="7"/>
  <c r="AO5" i="7"/>
  <c r="AO10" i="7" s="1"/>
  <c r="AN7" i="7"/>
  <c r="AN9" i="7"/>
  <c r="AN8" i="7"/>
  <c r="AN6" i="7"/>
  <c r="AN11" i="7"/>
  <c r="A1" i="8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AS11" i="7" l="1"/>
  <c r="AB11" i="7"/>
  <c r="AA11" i="7"/>
  <c r="Z11" i="7"/>
  <c r="Y11" i="7"/>
  <c r="X11" i="7"/>
  <c r="W11" i="7"/>
  <c r="V11" i="7"/>
  <c r="U11" i="7"/>
  <c r="H11" i="7"/>
  <c r="AS9" i="7"/>
  <c r="AB9" i="7"/>
  <c r="AA9" i="7"/>
  <c r="Z9" i="7"/>
  <c r="Y9" i="7"/>
  <c r="X9" i="7"/>
  <c r="W9" i="7"/>
  <c r="V9" i="7"/>
  <c r="U9" i="7"/>
  <c r="H9" i="7"/>
  <c r="AS8" i="7"/>
  <c r="AB8" i="7"/>
  <c r="AA8" i="7"/>
  <c r="Z8" i="7"/>
  <c r="Y8" i="7"/>
  <c r="X8" i="7"/>
  <c r="W8" i="7"/>
  <c r="V8" i="7"/>
  <c r="U8" i="7"/>
  <c r="H8" i="7"/>
  <c r="AS7" i="7"/>
  <c r="AB7" i="7"/>
  <c r="AA7" i="7"/>
  <c r="Z7" i="7"/>
  <c r="Y7" i="7"/>
  <c r="X7" i="7"/>
  <c r="W7" i="7"/>
  <c r="V7" i="7"/>
  <c r="U7" i="7"/>
  <c r="H7" i="7"/>
  <c r="AS6" i="7"/>
  <c r="AB6" i="7"/>
  <c r="AA6" i="7"/>
  <c r="Z6" i="7"/>
  <c r="Y6" i="7"/>
  <c r="X6" i="7"/>
  <c r="W6" i="7"/>
  <c r="V6" i="7"/>
  <c r="U6" i="7"/>
  <c r="H6" i="7"/>
  <c r="CY9" i="7" l="1"/>
  <c r="DG9" i="7"/>
  <c r="DE6" i="7"/>
  <c r="CW6" i="7"/>
  <c r="DA6" i="7"/>
  <c r="DI6" i="7"/>
  <c r="DG7" i="7"/>
  <c r="CY7" i="7"/>
  <c r="DC7" i="7"/>
  <c r="DK7" i="7"/>
  <c r="DI8" i="7"/>
  <c r="DA8" i="7"/>
  <c r="DE11" i="7"/>
  <c r="CW11" i="7"/>
  <c r="DJ6" i="7"/>
  <c r="DB6" i="7"/>
  <c r="DH7" i="7"/>
  <c r="CZ7" i="7"/>
  <c r="DE8" i="7"/>
  <c r="CW8" i="7"/>
  <c r="DC9" i="7"/>
  <c r="DK9" i="7"/>
  <c r="DI11" i="7"/>
  <c r="DA11" i="7"/>
  <c r="DF6" i="7"/>
  <c r="CX6" i="7"/>
  <c r="DD7" i="7"/>
  <c r="CV7" i="7"/>
  <c r="DF8" i="7"/>
  <c r="CX8" i="7"/>
  <c r="DJ8" i="7"/>
  <c r="DB8" i="7"/>
  <c r="CV9" i="7"/>
  <c r="DD9" i="7"/>
  <c r="DH9" i="7"/>
  <c r="CZ9" i="7"/>
  <c r="DF11" i="7"/>
  <c r="CX11" i="7"/>
  <c r="DJ11" i="7"/>
  <c r="DB11" i="7"/>
  <c r="DG6" i="7"/>
  <c r="CY6" i="7"/>
  <c r="DC6" i="7"/>
  <c r="DK6" i="7"/>
  <c r="CW7" i="7"/>
  <c r="DE7" i="7"/>
  <c r="DA7" i="7"/>
  <c r="DI7" i="7"/>
  <c r="CY8" i="7"/>
  <c r="DG8" i="7"/>
  <c r="DK8" i="7"/>
  <c r="DC8" i="7"/>
  <c r="DE9" i="7"/>
  <c r="CW9" i="7"/>
  <c r="DA9" i="7"/>
  <c r="DI9" i="7"/>
  <c r="DG11" i="7"/>
  <c r="CY11" i="7"/>
  <c r="DK11" i="7"/>
  <c r="DC11" i="7"/>
  <c r="DD6" i="7"/>
  <c r="CV6" i="7"/>
  <c r="DH6" i="7"/>
  <c r="CZ6" i="7"/>
  <c r="DF7" i="7"/>
  <c r="CX7" i="7"/>
  <c r="DB7" i="7"/>
  <c r="DJ7" i="7"/>
  <c r="DD8" i="7"/>
  <c r="CV8" i="7"/>
  <c r="DH8" i="7"/>
  <c r="CZ8" i="7"/>
  <c r="DF9" i="7"/>
  <c r="CX9" i="7"/>
  <c r="DB9" i="7"/>
  <c r="DJ9" i="7"/>
  <c r="CV11" i="7"/>
  <c r="DD11" i="7"/>
  <c r="DH11" i="7"/>
  <c r="CZ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E15" i="8"/>
  <c r="O42" i="8" l="1"/>
  <c r="O39" i="8"/>
  <c r="O36" i="8"/>
  <c r="O40" i="8"/>
  <c r="O37" i="8"/>
  <c r="O41" i="8"/>
  <c r="O38" i="8"/>
  <c r="O35" i="8"/>
  <c r="L51" i="8"/>
  <c r="J51" i="8"/>
  <c r="D58" i="8"/>
  <c r="D56" i="8"/>
  <c r="D54" i="8"/>
  <c r="D52" i="8"/>
  <c r="C51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N51" i="8"/>
  <c r="K51" i="8"/>
  <c r="G51" i="8"/>
  <c r="E51" i="8"/>
  <c r="D57" i="8"/>
  <c r="D55" i="8"/>
  <c r="D53" i="8"/>
  <c r="D51" i="8"/>
  <c r="B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E24" i="8"/>
  <c r="C25" i="8"/>
  <c r="F25" i="8" s="1"/>
  <c r="B24" i="8"/>
  <c r="C21" i="8"/>
  <c r="C19" i="8"/>
  <c r="C17" i="8"/>
  <c r="C15" i="8"/>
  <c r="F26" i="8" l="1"/>
  <c r="CM7" i="7"/>
  <c r="CM9" i="7"/>
  <c r="CM8" i="7"/>
  <c r="CM11" i="7"/>
  <c r="CM6" i="7"/>
  <c r="F51" i="8" s="1"/>
  <c r="H51" i="8" l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G25" i="8" l="1"/>
  <c r="G26" i="8"/>
  <c r="D25" i="8"/>
  <c r="D26" i="8"/>
  <c r="G16" i="8"/>
  <c r="D16" i="8"/>
  <c r="D18" i="8"/>
  <c r="D20" i="8"/>
  <c r="G22" i="8" l="1"/>
  <c r="G20" i="8"/>
  <c r="G18" i="8"/>
  <c r="D22" i="8"/>
  <c r="G21" i="8"/>
  <c r="G19" i="8"/>
  <c r="G17" i="8"/>
  <c r="D15" i="8"/>
  <c r="D21" i="8"/>
  <c r="D19" i="8"/>
  <c r="D17" i="8"/>
  <c r="G15" i="8"/>
  <c r="D24" i="8" l="1"/>
  <c r="F24" i="8"/>
  <c r="G2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<sst xmlns="http://schemas.openxmlformats.org/spreadsheetml/2006/main" count="350" uniqueCount="251">
  <si>
    <t>CODICI</t>
  </si>
  <si>
    <t>ABRUZZO</t>
  </si>
  <si>
    <t>BASILICATA</t>
  </si>
  <si>
    <t>CALABRIA</t>
  </si>
  <si>
    <t>CAMPANIA</t>
  </si>
  <si>
    <t>EMILIA-ROMAGNA</t>
  </si>
  <si>
    <t>RE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</si>
  <si>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</si>
  <si>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</si>
  <si>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</si>
  <si>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</si>
  <si>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</si>
  <si>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</si>
  <si>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</si>
  <si>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</si>
  <si>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SICILIA</t>
  </si>
  <si>
    <t>TOSCANA</t>
  </si>
  <si>
    <t>TRENTINO-ALTO ADIGE</t>
  </si>
  <si>
    <t>UMBRIA</t>
  </si>
  <si>
    <t>VALLE D'AOSTA</t>
  </si>
  <si>
    <t>VENETO</t>
  </si>
  <si>
    <t>Componenti tariffarie della distribuzione, della misura e della commercializzazione</t>
  </si>
  <si>
    <t>Commercializzazione della vendita al dettaglio</t>
  </si>
  <si>
    <t>Componenti tariffarie
trasporto e stoccaggio
€/GJ</t>
  </si>
  <si>
    <t>Componenti relative agli oneri aggiuntivi (QOA) €/Sm³</t>
  </si>
  <si>
    <t>Quota fissa €/anno/PDR</t>
  </si>
  <si>
    <t>Quota variabile t3 dis €cent/Sm³</t>
  </si>
  <si>
    <t>Gradualità della componente di commercializzazione della vendita al dettaglio gas</t>
  </si>
  <si>
    <t>€cent/Sm³</t>
  </si>
  <si>
    <t>Corrisp.
Perequazione
trasporto</t>
  </si>
  <si>
    <t>Corrisp.
Compensazione
oneri del.192/08</t>
  </si>
  <si>
    <t>Quota fissa
€/anno/PDR</t>
  </si>
  <si>
    <t>QVD variabile €cent/Sm³</t>
  </si>
  <si>
    <t>Componente
trasporto</t>
  </si>
  <si>
    <t>RS</t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</si>
  <si>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</si>
  <si>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</si>
  <si>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</si>
  <si>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</si>
  <si>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</si>
  <si>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</si>
  <si>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</si>
  <si>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</si>
  <si>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</si>
  <si>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</si>
  <si>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t>Regione</t>
  </si>
  <si>
    <t>Ambito</t>
  </si>
  <si>
    <t>Quota variabile
art. 2.3 a TIVG
Uso domestico €cent/Sm³</t>
  </si>
  <si>
    <t>Ambito tariffario</t>
  </si>
  <si>
    <t>Centro-Sud Orientale</t>
  </si>
  <si>
    <t>Meridionale</t>
  </si>
  <si>
    <t>Centro-Sud Occidentale</t>
  </si>
  <si>
    <t>Nord Orientale</t>
  </si>
  <si>
    <t>Nord Occidentale</t>
  </si>
  <si>
    <t>Centrale</t>
  </si>
  <si>
    <t xml:space="preserve"> Valori al netto delle imposte</t>
  </si>
  <si>
    <t>coefficiente P: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</si>
  <si>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</si>
  <si>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</si>
  <si>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</si>
  <si>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</si>
  <si>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</si>
  <si>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</si>
  <si>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</si>
  <si>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</si>
  <si>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</si>
  <si>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</si>
  <si>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</si>
  <si>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</si>
  <si>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</si>
  <si>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</si>
  <si>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da 121 a 480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</si>
  <si>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</si>
  <si>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</si>
  <si>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</si>
  <si>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</si>
  <si>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</si>
  <si>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</si>
  <si>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</si>
  <si>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</si>
  <si>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Quota variabile
art. 2.3 b-c-d TIVG
Altri usi €cent/Sm³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</si>
  <si>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</si>
  <si>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</si>
  <si>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</si>
  <si>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</si>
  <si>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</si>
  <si>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</si>
  <si>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</si>
  <si>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</si>
  <si>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Servizi di rete €/Sm³</t>
  </si>
  <si>
    <t>Quota fissa</t>
  </si>
  <si>
    <t>Quota variabile</t>
  </si>
  <si>
    <t>€/anno/pdr</t>
  </si>
  <si>
    <t>€/Smc</t>
  </si>
  <si>
    <t>GS*</t>
  </si>
  <si>
    <t>CLIENTI
DOMESTICI</t>
  </si>
  <si>
    <t>CLIENTI
 NON DOMESTICI</t>
  </si>
  <si>
    <t>QVD variabile</t>
  </si>
  <si>
    <t>QVD fissa</t>
  </si>
  <si>
    <t>Componente trasporto</t>
  </si>
  <si>
    <t>€/GJ</t>
  </si>
  <si>
    <t>Componenti relative agli oneri aggiuntivi (QOA)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</si>
  <si>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</si>
  <si>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</si>
  <si>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</si>
  <si>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</si>
  <si>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</si>
  <si>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CLIENTI TUTTI</t>
  </si>
  <si>
    <t>*solo per clienti
NON DOMESTICI</t>
  </si>
  <si>
    <t>Materia prima GAS
€/GJ</t>
  </si>
  <si>
    <r>
      <t>C</t>
    </r>
    <r>
      <rPr>
        <b/>
        <vertAlign val="subscript"/>
        <sz val="8"/>
        <rFont val="Tahoma"/>
        <family val="2"/>
      </rPr>
      <t>MEM</t>
    </r>
  </si>
  <si>
    <t>CCR</t>
  </si>
  <si>
    <t>Comp. per la gradualità nell'applicazione della riforma delle condizioni economiche del servizio di tutela</t>
  </si>
  <si>
    <t>GRAD</t>
  </si>
  <si>
    <t>Comp. a copertura del meccanismo per la rinegoziazione dei contratti pluriennali di approvvigionamento del gas naturale</t>
  </si>
  <si>
    <r>
      <t>C</t>
    </r>
    <r>
      <rPr>
        <b/>
        <vertAlign val="subscript"/>
        <sz val="8"/>
        <rFont val="Tahoma"/>
        <family val="2"/>
      </rPr>
      <t>PR</t>
    </r>
  </si>
  <si>
    <t>Trasporto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</si>
  <si>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</si>
  <si>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</si>
  <si>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</si>
  <si>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t>Materia prima gas</t>
  </si>
  <si>
    <t>Costi di approvvigionamento all'ingrosso</t>
  </si>
  <si>
    <t>Costi delle attività connesse all'approvvigionamento all'ingrosso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</si>
  <si>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</si>
  <si>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</si>
  <si>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</si>
  <si>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</si>
  <si>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</si>
  <si>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</si>
  <si>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</si>
  <si>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</si>
  <si>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</si>
  <si>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t>φ</t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</si>
  <si>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</si>
  <si>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</si>
  <si>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</si>
  <si>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t</t>
    </r>
    <r>
      <rPr>
        <b/>
        <sz val="10"/>
        <rFont val="Calibri"/>
        <family val="2"/>
        <scheme val="minor"/>
      </rPr>
      <t>1 cot</t>
    </r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</si>
  <si>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</si>
  <si>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</si>
  <si>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</si>
  <si>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</si>
  <si>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</si>
  <si>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</si>
  <si>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</si>
  <si>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</si>
  <si>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</si>
  <si>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</si>
  <si>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</si>
  <si>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</si>
  <si>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</si>
  <si>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calibro contatore da G4 a G6</t>
  </si>
  <si>
    <t>da G10 a G40</t>
  </si>
  <si>
    <t>oltre G40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</si>
  <si>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</si>
  <si>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</si>
  <si>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</si>
  <si>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</si>
  <si>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</si>
  <si>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</si>
  <si>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</si>
  <si>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</si>
  <si>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</si>
  <si>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</si>
  <si>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</si>
  <si>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</si>
  <si>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</si>
  <si>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</si>
  <si>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</si>
  <si>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</si>
  <si>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</si>
  <si>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</si>
  <si>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</si>
  <si>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</si>
  <si>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</si>
  <si>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</si>
  <si>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</si>
  <si>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</si>
  <si>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</si>
  <si>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</si>
  <si>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</si>
  <si>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</si>
  <si>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</si>
  <si>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</si>
  <si>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</si>
  <si>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</si>
  <si>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</si>
  <si>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</si>
  <si>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</si>
  <si>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</si>
  <si>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</si>
  <si>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</si>
  <si>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</si>
  <si>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</si>
  <si>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</si>
  <si>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</si>
  <si>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</si>
  <si>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</si>
  <si>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t>Servizi
di rete
art. 2.3 a TIVG
Uso domestico
G4 - G10</t>
  </si>
  <si>
    <t>Servizi
di rete
art. 2.3 a TIVG
Uso domestico
G10 - G40</t>
  </si>
  <si>
    <t>Servizi
di rete
art. 2.3 a TIVG
Uso domestico
oltre G40</t>
  </si>
  <si>
    <t>Totale</t>
  </si>
  <si>
    <t>€/Smc*</t>
  </si>
  <si>
    <t>adeguata
al coefficiente P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</si>
  <si>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</si>
  <si>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Selezionare la propria regione</t>
  </si>
  <si>
    <t>Inserire il proprio PCS</t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</si>
  <si>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</si>
  <si>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va aggiornato il foglio “PREZZI” (facendo attenzione alle formule ove presenti)</t>
  </si>
  <si>
    <t>B-C --&gt; per inserimento Regione</t>
  </si>
  <si>
    <t>il foglio "OUT" va protetto con psw libera escludendo le celle:</t>
  </si>
  <si>
    <t>Proteggere i fogli nascosti, dopo aver nascosto il contenuto: menù REVISIONE, comando PROTEGGI FOGLIO</t>
  </si>
  <si>
    <t>i fogli “PREZZI” “CODICI” "NOTE" vanno nascosti alla fine (prima del caricamento)</t>
  </si>
  <si>
    <t>Inserire scelta 1 o 2</t>
  </si>
  <si>
    <r>
      <t xml:space="preserve">                     </t>
    </r>
    <r>
      <rPr>
        <b/>
        <sz val="10"/>
        <color theme="0" tint="-0.34998626667073579"/>
        <rFont val="Wingdings"/>
        <charset val="2"/>
      </rPr>
      <t>è</t>
    </r>
  </si>
  <si>
    <t>E-F --&gt; per inserimento PCS e scelta consumo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</si>
  <si>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</si>
  <si>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</si>
  <si>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</si>
  <si>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</si>
  <si>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</si>
  <si>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</si>
  <si>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</si>
  <si>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</si>
  <si>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</si>
  <si>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</si>
  <si>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</si>
  <si>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</si>
  <si>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</si>
  <si>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</si>
  <si>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</si>
  <si>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</si>
  <si>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</si>
  <si>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</si>
  <si>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t>QT</t>
  </si>
  <si>
    <t>SARDEGNA</t>
  </si>
  <si>
    <t>Sardegna</t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</si>
  <si>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</si>
  <si>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scelta: 1 per clienti con consumi annui fino a 200.000 Smc; 2 per clienti con consumi superiori</t>
  </si>
  <si>
    <t>VR</t>
  </si>
  <si>
    <t>ST</t>
  </si>
  <si>
    <t>CE</t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</si>
  <si>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</si>
  <si>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</si>
  <si>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</si>
  <si>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</si>
  <si>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</si>
  <si>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</si>
  <si>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</si>
  <si>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</si>
  <si>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</si>
  <si>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t>01/08/2023 
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</si>
</sst>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29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 applyProtection="1">
      <alignment vertical="center"/>
    </xf>
    <xf numFmtId="0" fontId="21" fillId="29" borderId="0" xfId="39" applyFont="1" applyFill="1" applyAlignment="1" applyProtection="1">
      <alignment vertical="center"/>
    </xf>
    <xf numFmtId="0" fontId="21" fillId="29" borderId="0" xfId="39" applyFont="1" applyFill="1" applyAlignment="1" applyProtection="1">
      <alignment horizontal="left" vertical="center"/>
    </xf>
    <xf numFmtId="2" fontId="21" fillId="29" borderId="0" xfId="39" applyNumberFormat="1" applyFont="1" applyFill="1" applyAlignment="1" applyProtection="1">
      <alignment vertical="center"/>
    </xf>
    <xf numFmtId="0" fontId="23" fillId="29" borderId="0" xfId="39" applyFont="1" applyFill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24" fillId="29" borderId="0" xfId="39" applyFont="1" applyFill="1" applyBorder="1" applyAlignment="1" applyProtection="1">
      <alignment horizontal="center" vertical="center"/>
    </xf>
    <xf numFmtId="0" fontId="22" fillId="29" borderId="0" xfId="39" applyFont="1" applyFill="1" applyBorder="1" applyAlignment="1" applyProtection="1">
      <alignment horizontal="left" vertical="center"/>
    </xf>
    <xf numFmtId="0" fontId="26" fillId="31" borderId="0" xfId="0" applyFont="1" applyFill="1" applyBorder="1" applyAlignment="1" applyProtection="1">
      <alignment horizontal="right" vertical="center"/>
    </xf>
    <xf numFmtId="0" fontId="22" fillId="29" borderId="0" xfId="39" applyFont="1" applyFill="1" applyAlignment="1" applyProtection="1">
      <alignment horizontal="right" vertical="center"/>
    </xf>
    <xf numFmtId="0" fontId="22" fillId="29" borderId="0" xfId="39" applyFont="1" applyFill="1" applyAlignment="1" applyProtection="1">
      <alignment vertical="center"/>
    </xf>
    <xf numFmtId="0" fontId="21" fillId="29" borderId="0" xfId="39" applyFont="1" applyFill="1" applyAlignment="1" applyProtection="1">
      <alignment horizontal="center" vertical="center"/>
    </xf>
    <xf numFmtId="0" fontId="22" fillId="29" borderId="15" xfId="39" applyFont="1" applyFill="1" applyBorder="1" applyAlignment="1" applyProtection="1">
      <alignment horizontal="center" vertical="center"/>
    </xf>
    <xf numFmtId="172" fontId="21" fillId="29" borderId="13" xfId="39" applyNumberFormat="1" applyFont="1" applyFill="1" applyBorder="1" applyAlignment="1" applyProtection="1">
      <alignment horizontal="center" vertical="center"/>
    </xf>
    <xf numFmtId="0" fontId="27" fillId="33" borderId="15" xfId="39" applyFont="1" applyFill="1" applyBorder="1" applyAlignment="1" applyProtection="1">
      <alignment horizontal="center" vertical="center"/>
    </xf>
    <xf numFmtId="0" fontId="27" fillId="33" borderId="0" xfId="39" applyFont="1" applyFill="1" applyAlignment="1" applyProtection="1">
      <alignment horizontal="center" vertical="center" wrapText="1"/>
    </xf>
    <xf numFmtId="0" fontId="22" fillId="29" borderId="7" xfId="39" applyFont="1" applyFill="1" applyBorder="1" applyAlignment="1" applyProtection="1">
      <alignment horizontal="centerContinuous" vertical="center" wrapText="1"/>
    </xf>
    <xf numFmtId="0" fontId="22" fillId="29" borderId="17" xfId="39" applyFont="1" applyFill="1" applyBorder="1" applyAlignment="1" applyProtection="1">
      <alignment horizontal="center" vertical="center"/>
    </xf>
    <xf numFmtId="0" fontId="22" fillId="29" borderId="19" xfId="39" applyFont="1" applyFill="1" applyBorder="1" applyAlignment="1" applyProtection="1">
      <alignment horizontal="centerContinuous" vertical="center" wrapText="1"/>
    </xf>
    <xf numFmtId="0" fontId="22" fillId="29" borderId="22" xfId="39" applyFont="1" applyFill="1" applyBorder="1" applyAlignment="1" applyProtection="1">
      <alignment horizontal="center" vertical="center"/>
    </xf>
    <xf numFmtId="0" fontId="22" fillId="29" borderId="17" xfId="39" applyFont="1" applyFill="1" applyBorder="1" applyAlignment="1" applyProtection="1">
      <alignment horizontal="center" vertical="center" wrapText="1"/>
    </xf>
    <xf numFmtId="0" fontId="22" fillId="29" borderId="20" xfId="39" applyFont="1" applyFill="1" applyBorder="1" applyAlignment="1" applyProtection="1">
      <alignment horizontal="center" vertical="center" wrapText="1"/>
    </xf>
    <xf numFmtId="169" fontId="25" fillId="29" borderId="32" xfId="39" applyNumberFormat="1" applyFont="1" applyFill="1" applyBorder="1" applyAlignment="1" applyProtection="1">
      <alignment horizontal="right" vertical="center"/>
    </xf>
    <xf numFmtId="169" fontId="25" fillId="29" borderId="19" xfId="39" applyNumberFormat="1" applyFont="1" applyFill="1" applyBorder="1" applyAlignment="1" applyProtection="1">
      <alignment horizontal="right" vertical="center"/>
    </xf>
    <xf numFmtId="169" fontId="25" fillId="29" borderId="38" xfId="39" applyNumberFormat="1" applyFont="1" applyFill="1" applyBorder="1" applyAlignment="1" applyProtection="1">
      <alignment horizontal="right" vertical="center"/>
    </xf>
    <xf numFmtId="0" fontId="22" fillId="34" borderId="39" xfId="39" applyFont="1" applyFill="1" applyBorder="1" applyAlignment="1" applyProtection="1">
      <alignment horizontal="centerContinuous" vertical="center"/>
    </xf>
    <xf numFmtId="0" fontId="22" fillId="34" borderId="40" xfId="39" applyFont="1" applyFill="1" applyBorder="1" applyAlignment="1" applyProtection="1">
      <alignment horizontal="centerContinuous" vertical="center"/>
    </xf>
    <xf numFmtId="0" fontId="22" fillId="34" borderId="41" xfId="39" applyFont="1" applyFill="1" applyBorder="1" applyAlignment="1" applyProtection="1">
      <alignment horizontal="centerContinuous" vertical="center"/>
    </xf>
    <xf numFmtId="0" fontId="22" fillId="29" borderId="44" xfId="39" applyFont="1" applyFill="1" applyBorder="1" applyAlignment="1" applyProtection="1">
      <alignment horizontal="centerContinuous" vertical="center" wrapText="1"/>
    </xf>
    <xf numFmtId="172" fontId="21" fillId="29" borderId="20" xfId="39" applyNumberFormat="1" applyFont="1" applyFill="1" applyBorder="1" applyAlignment="1" applyProtection="1">
      <alignment horizontal="center" vertical="center"/>
    </xf>
    <xf numFmtId="172" fontId="21" fillId="29" borderId="45" xfId="39" applyNumberFormat="1" applyFont="1" applyFill="1" applyBorder="1" applyAlignment="1" applyProtection="1">
      <alignment horizontal="center" vertical="center"/>
    </xf>
    <xf numFmtId="169" fontId="25" fillId="29" borderId="46" xfId="39" applyNumberFormat="1" applyFont="1" applyFill="1" applyBorder="1" applyAlignment="1" applyProtection="1">
      <alignment horizontal="right" vertical="center"/>
    </xf>
    <xf numFmtId="169" fontId="25" fillId="29" borderId="47" xfId="39" applyNumberFormat="1" applyFont="1" applyFill="1" applyBorder="1" applyAlignment="1" applyProtection="1">
      <alignment horizontal="right" vertical="center"/>
    </xf>
    <xf numFmtId="169" fontId="25" fillId="29" borderId="48" xfId="39" applyNumberFormat="1" applyFont="1" applyFill="1" applyBorder="1" applyAlignment="1" applyProtection="1">
      <alignment horizontal="right" vertical="center"/>
    </xf>
    <xf numFmtId="0" fontId="22" fillId="34" borderId="49" xfId="39" applyFont="1" applyFill="1" applyBorder="1" applyAlignment="1" applyProtection="1">
      <alignment horizontal="centerContinuous" vertical="center" wrapText="1"/>
    </xf>
    <xf numFmtId="0" fontId="22" fillId="29" borderId="46" xfId="39" applyFont="1" applyFill="1" applyBorder="1" applyAlignment="1" applyProtection="1">
      <alignment vertical="center"/>
    </xf>
    <xf numFmtId="171" fontId="21" fillId="29" borderId="23" xfId="39" applyNumberFormat="1" applyFont="1" applyFill="1" applyBorder="1" applyAlignment="1" applyProtection="1">
      <alignment horizontal="center" vertical="center"/>
    </xf>
    <xf numFmtId="171" fontId="21" fillId="29" borderId="13" xfId="39" applyNumberFormat="1" applyFont="1" applyFill="1" applyBorder="1" applyAlignment="1" applyProtection="1">
      <alignment horizontal="center" vertical="center"/>
    </xf>
    <xf numFmtId="0" fontId="22" fillId="29" borderId="51" xfId="39" applyFont="1" applyFill="1" applyBorder="1" applyAlignment="1" applyProtection="1">
      <alignment horizontal="center" vertical="center" wrapText="1"/>
    </xf>
    <xf numFmtId="0" fontId="22" fillId="29" borderId="52" xfId="39" applyFont="1" applyFill="1" applyBorder="1" applyAlignment="1" applyProtection="1">
      <alignment horizontal="center" vertical="center" wrapText="1"/>
    </xf>
    <xf numFmtId="0" fontId="21" fillId="29" borderId="26" xfId="39" applyFont="1" applyFill="1" applyBorder="1" applyAlignment="1" applyProtection="1">
      <alignment vertical="center"/>
    </xf>
    <xf numFmtId="0" fontId="21" fillId="29" borderId="31" xfId="39" applyFont="1" applyFill="1" applyBorder="1" applyAlignment="1" applyProtection="1">
      <alignment vertical="center"/>
    </xf>
    <xf numFmtId="0" fontId="21" fillId="31" borderId="26" xfId="39" applyFont="1" applyFill="1" applyBorder="1" applyAlignment="1" applyProtection="1">
      <alignment vertical="center" wrapText="1"/>
    </xf>
    <xf numFmtId="0" fontId="21" fillId="31" borderId="31" xfId="39" applyFont="1" applyFill="1" applyBorder="1" applyAlignment="1" applyProtection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27" fillId="32" borderId="50" xfId="39" applyFont="1" applyFill="1" applyBorder="1" applyAlignment="1" applyProtection="1">
      <alignment horizontal="center" vertical="center" wrapText="1"/>
    </xf>
    <xf numFmtId="0" fontId="27" fillId="33" borderId="18" xfId="39" applyFont="1" applyFill="1" applyBorder="1" applyAlignment="1" applyProtection="1">
      <alignment horizontal="center" vertical="center" wrapText="1"/>
    </xf>
    <xf numFmtId="0" fontId="22" fillId="3" borderId="24" xfId="39" applyFont="1" applyFill="1" applyBorder="1" applyAlignment="1" applyProtection="1">
      <alignment horizontal="center" vertical="center" wrapText="1"/>
    </xf>
    <xf numFmtId="0" fontId="22" fillId="29" borderId="54" xfId="39" applyFont="1" applyFill="1" applyBorder="1" applyAlignment="1" applyProtection="1">
      <alignment horizontal="centerContinuous" vertical="center" wrapText="1"/>
    </xf>
    <xf numFmtId="0" fontId="22" fillId="29" borderId="38" xfId="39" applyFont="1" applyFill="1" applyBorder="1" applyAlignment="1" applyProtection="1">
      <alignment horizontal="center" vertical="center" wrapText="1"/>
    </xf>
    <xf numFmtId="0" fontId="22" fillId="29" borderId="29" xfId="39" applyFont="1" applyFill="1" applyBorder="1" applyAlignment="1" applyProtection="1">
      <alignment horizontal="center" vertical="center" wrapText="1"/>
    </xf>
    <xf numFmtId="0" fontId="22" fillId="29" borderId="45" xfId="39" applyFont="1" applyFill="1" applyBorder="1" applyAlignment="1" applyProtection="1">
      <alignment horizontal="center" vertical="center" wrapText="1"/>
    </xf>
    <xf numFmtId="0" fontId="22" fillId="29" borderId="27" xfId="39" applyFont="1" applyFill="1" applyBorder="1" applyAlignment="1" applyProtection="1">
      <alignment horizontal="center" vertical="center"/>
    </xf>
    <xf numFmtId="0" fontId="22" fillId="29" borderId="31" xfId="39" applyFont="1" applyFill="1" applyBorder="1" applyAlignment="1" applyProtection="1">
      <alignment horizontal="center" vertical="center"/>
    </xf>
    <xf numFmtId="172" fontId="21" fillId="29" borderId="55" xfId="39" applyNumberFormat="1" applyFont="1" applyFill="1" applyBorder="1" applyAlignment="1" applyProtection="1">
      <alignment horizontal="center" vertical="center"/>
    </xf>
    <xf numFmtId="0" fontId="22" fillId="29" borderId="56" xfId="39" applyFont="1" applyFill="1" applyBorder="1" applyAlignment="1" applyProtection="1">
      <alignment horizontal="centerContinuous" vertical="center" wrapText="1"/>
    </xf>
    <xf numFmtId="0" fontId="22" fillId="29" borderId="25" xfId="39" applyFont="1" applyFill="1" applyBorder="1" applyAlignment="1" applyProtection="1">
      <alignment horizontal="center" vertical="center"/>
    </xf>
    <xf numFmtId="0" fontId="22" fillId="29" borderId="42" xfId="39" applyFont="1" applyFill="1" applyBorder="1" applyAlignment="1" applyProtection="1">
      <alignment horizontal="centerContinuous" vertical="center" wrapText="1"/>
    </xf>
    <xf numFmtId="0" fontId="22" fillId="29" borderId="44" xfId="39" applyFont="1" applyFill="1" applyBorder="1" applyAlignment="1" applyProtection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 applyProtection="1">
      <alignment horizontal="centerContinuous" vertical="center" wrapText="1"/>
    </xf>
    <xf numFmtId="0" fontId="22" fillId="31" borderId="31" xfId="39" applyFont="1" applyFill="1" applyBorder="1" applyAlignment="1" applyProtection="1">
      <alignment horizontal="center" vertical="center"/>
    </xf>
    <xf numFmtId="0" fontId="22" fillId="29" borderId="42" xfId="39" applyFont="1" applyFill="1" applyBorder="1" applyAlignment="1" applyProtection="1">
      <alignment horizontal="center" vertical="center" wrapText="1"/>
    </xf>
    <xf numFmtId="0" fontId="22" fillId="29" borderId="16" xfId="39" applyFont="1" applyFill="1" applyBorder="1" applyAlignment="1" applyProtection="1">
      <alignment horizontal="center" vertical="center" wrapText="1"/>
    </xf>
    <xf numFmtId="0" fontId="22" fillId="29" borderId="43" xfId="39" applyFont="1" applyFill="1" applyBorder="1" applyAlignment="1" applyProtection="1">
      <alignment horizontal="center" vertical="center" wrapText="1"/>
    </xf>
    <xf numFmtId="0" fontId="22" fillId="31" borderId="27" xfId="39" applyFont="1" applyFill="1" applyBorder="1" applyAlignment="1" applyProtection="1">
      <alignment horizontal="center" vertical="center"/>
    </xf>
    <xf numFmtId="0" fontId="22" fillId="31" borderId="30" xfId="39" applyFont="1" applyFill="1" applyBorder="1" applyAlignment="1" applyProtection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 applyProtection="1">
      <alignment vertical="center"/>
    </xf>
    <xf numFmtId="0" fontId="21" fillId="31" borderId="0" xfId="39" applyFont="1" applyFill="1" applyAlignment="1" applyProtection="1">
      <alignment horizontal="left" vertical="center"/>
    </xf>
    <xf numFmtId="0" fontId="22" fillId="31" borderId="0" xfId="39" applyFont="1" applyFill="1" applyAlignment="1" applyProtection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21" fillId="29" borderId="0" xfId="39" applyFont="1" applyFill="1" applyBorder="1" applyAlignment="1" applyProtection="1">
      <alignment vertical="center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Fill="1" applyBorder="1" applyAlignment="1" applyProtection="1">
      <alignment horizontal="center" vertical="center"/>
      <protection hidden="1"/>
    </xf>
    <xf numFmtId="0" fontId="39" fillId="0" borderId="15" xfId="0" applyFont="1" applyFill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 applyProtection="1">
      <alignment horizontal="center" vertical="center"/>
    </xf>
    <xf numFmtId="0" fontId="22" fillId="29" borderId="14" xfId="39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 applyProtection="1">
      <alignment horizontal="center" vertical="center"/>
    </xf>
    <xf numFmtId="172" fontId="21" fillId="29" borderId="35" xfId="39" applyNumberFormat="1" applyFont="1" applyFill="1" applyBorder="1" applyAlignment="1" applyProtection="1">
      <alignment horizontal="center" vertical="center"/>
    </xf>
    <xf numFmtId="172" fontId="21" fillId="29" borderId="17" xfId="39" applyNumberFormat="1" applyFont="1" applyFill="1" applyBorder="1" applyAlignment="1" applyProtection="1">
      <alignment horizontal="center" vertical="center"/>
    </xf>
    <xf numFmtId="172" fontId="21" fillId="29" borderId="28" xfId="39" applyNumberFormat="1" applyFont="1" applyFill="1" applyBorder="1" applyAlignment="1" applyProtection="1">
      <alignment horizontal="center" vertical="center"/>
    </xf>
    <xf numFmtId="172" fontId="21" fillId="29" borderId="34" xfId="39" applyNumberFormat="1" applyFont="1" applyFill="1" applyBorder="1" applyAlignment="1" applyProtection="1">
      <alignment horizontal="center" vertical="center"/>
    </xf>
    <xf numFmtId="0" fontId="21" fillId="29" borderId="47" xfId="39" applyFont="1" applyFill="1" applyBorder="1" applyAlignment="1" applyProtection="1">
      <alignment horizontal="right" vertical="center"/>
    </xf>
    <xf numFmtId="0" fontId="21" fillId="29" borderId="48" xfId="39" applyFont="1" applyFill="1" applyBorder="1" applyAlignment="1" applyProtection="1">
      <alignment horizontal="right" vertical="center"/>
    </xf>
    <xf numFmtId="0" fontId="22" fillId="29" borderId="0" xfId="39" applyFont="1" applyFill="1" applyBorder="1" applyAlignment="1" applyProtection="1">
      <alignment horizontal="centerContinuous" vertical="center" wrapText="1"/>
    </xf>
    <xf numFmtId="0" fontId="22" fillId="29" borderId="13" xfId="39" applyFont="1" applyFill="1" applyBorder="1" applyAlignment="1" applyProtection="1">
      <alignment horizontal="centerContinuous" vertical="center" wrapText="1"/>
    </xf>
    <xf numFmtId="0" fontId="22" fillId="29" borderId="10" xfId="39" applyFont="1" applyFill="1" applyBorder="1" applyAlignment="1" applyProtection="1">
      <alignment horizontal="centerContinuous" vertical="center" wrapText="1"/>
    </xf>
    <xf numFmtId="0" fontId="22" fillId="29" borderId="12" xfId="39" applyFont="1" applyFill="1" applyBorder="1" applyAlignment="1" applyProtection="1">
      <alignment horizontal="centerContinuous" vertical="center" wrapText="1"/>
    </xf>
    <xf numFmtId="172" fontId="21" fillId="29" borderId="30" xfId="39" applyNumberFormat="1" applyFont="1" applyFill="1" applyBorder="1" applyAlignment="1" applyProtection="1">
      <alignment horizontal="center" vertical="center"/>
    </xf>
    <xf numFmtId="172" fontId="21" fillId="29" borderId="0" xfId="39" applyNumberFormat="1" applyFont="1" applyFill="1" applyBorder="1" applyAlignment="1" applyProtection="1">
      <alignment horizontal="center" vertical="center"/>
    </xf>
    <xf numFmtId="172" fontId="21" fillId="29" borderId="29" xfId="39" applyNumberFormat="1" applyFont="1" applyFill="1" applyBorder="1" applyAlignment="1" applyProtection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 applyProtection="1">
      <alignment vertical="center"/>
    </xf>
    <xf numFmtId="0" fontId="21" fillId="31" borderId="34" xfId="39" applyFont="1" applyFill="1" applyBorder="1" applyAlignment="1" applyProtection="1">
      <alignment vertical="center"/>
    </xf>
    <xf numFmtId="0" fontId="21" fillId="31" borderId="35" xfId="39" applyFont="1" applyFill="1" applyBorder="1" applyAlignment="1" applyProtection="1">
      <alignment horizontal="left" vertical="center"/>
    </xf>
    <xf numFmtId="171" fontId="21" fillId="31" borderId="17" xfId="39" applyNumberFormat="1" applyFont="1" applyFill="1" applyBorder="1" applyAlignment="1" applyProtection="1">
      <alignment horizontal="center" vertical="center"/>
    </xf>
    <xf numFmtId="171" fontId="21" fillId="31" borderId="28" xfId="39" applyNumberFormat="1" applyFont="1" applyFill="1" applyBorder="1" applyAlignment="1" applyProtection="1">
      <alignment horizontal="center" vertical="center"/>
    </xf>
    <xf numFmtId="0" fontId="22" fillId="36" borderId="53" xfId="39" applyFont="1" applyFill="1" applyBorder="1" applyAlignment="1" applyProtection="1">
      <alignment horizontal="center" vertical="center"/>
    </xf>
    <xf numFmtId="171" fontId="21" fillId="36" borderId="26" xfId="39" applyNumberFormat="1" applyFont="1" applyFill="1" applyBorder="1" applyAlignment="1" applyProtection="1">
      <alignment horizontal="center" vertical="center"/>
    </xf>
    <xf numFmtId="172" fontId="21" fillId="36" borderId="20" xfId="39" applyNumberFormat="1" applyFont="1" applyFill="1" applyBorder="1" applyAlignment="1" applyProtection="1">
      <alignment horizontal="center" vertical="center"/>
    </xf>
    <xf numFmtId="0" fontId="21" fillId="36" borderId="37" xfId="39" applyFont="1" applyFill="1" applyBorder="1" applyAlignment="1" applyProtection="1">
      <alignment vertical="center"/>
    </xf>
    <xf numFmtId="171" fontId="21" fillId="36" borderId="31" xfId="39" applyNumberFormat="1" applyFont="1" applyFill="1" applyBorder="1" applyAlignment="1" applyProtection="1">
      <alignment horizontal="center" vertical="center"/>
    </xf>
    <xf numFmtId="0" fontId="22" fillId="37" borderId="53" xfId="39" applyFont="1" applyFill="1" applyBorder="1" applyAlignment="1" applyProtection="1">
      <alignment horizontal="center" vertical="center"/>
    </xf>
    <xf numFmtId="171" fontId="21" fillId="37" borderId="26" xfId="39" applyNumberFormat="1" applyFont="1" applyFill="1" applyBorder="1" applyAlignment="1" applyProtection="1">
      <alignment horizontal="center" vertical="center"/>
    </xf>
    <xf numFmtId="172" fontId="21" fillId="37" borderId="20" xfId="39" applyNumberFormat="1" applyFont="1" applyFill="1" applyBorder="1" applyAlignment="1" applyProtection="1">
      <alignment horizontal="center" vertical="center"/>
    </xf>
    <xf numFmtId="0" fontId="21" fillId="37" borderId="37" xfId="39" applyFont="1" applyFill="1" applyBorder="1" applyAlignment="1" applyProtection="1">
      <alignment vertical="center"/>
    </xf>
    <xf numFmtId="171" fontId="21" fillId="37" borderId="31" xfId="39" applyNumberFormat="1" applyFont="1" applyFill="1" applyBorder="1" applyAlignment="1" applyProtection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 applyProtection="1">
      <alignment horizontal="center" vertical="center"/>
    </xf>
    <xf numFmtId="0" fontId="22" fillId="31" borderId="17" xfId="39" applyFont="1" applyFill="1" applyBorder="1" applyAlignment="1" applyProtection="1">
      <alignment horizontal="center" vertical="center"/>
    </xf>
    <xf numFmtId="0" fontId="22" fillId="31" borderId="13" xfId="39" applyFont="1" applyFill="1" applyBorder="1" applyAlignment="1" applyProtection="1">
      <alignment horizontal="center" vertical="center"/>
    </xf>
    <xf numFmtId="170" fontId="21" fillId="29" borderId="0" xfId="39" applyNumberFormat="1" applyFont="1" applyFill="1" applyAlignment="1" applyProtection="1">
      <alignment vertical="center"/>
    </xf>
    <xf numFmtId="0" fontId="22" fillId="19" borderId="31" xfId="39" applyFont="1" applyFill="1" applyBorder="1" applyAlignment="1" applyProtection="1">
      <alignment horizontal="center" vertical="center"/>
    </xf>
    <xf numFmtId="0" fontId="22" fillId="19" borderId="0" xfId="39" applyFont="1" applyFill="1" applyAlignment="1" applyProtection="1">
      <alignment horizontal="center" vertical="center" wrapText="1"/>
    </xf>
    <xf numFmtId="0" fontId="43" fillId="29" borderId="0" xfId="39" applyFont="1" applyFill="1" applyAlignment="1" applyProtection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 applyProtection="1">
      <alignment vertical="center"/>
    </xf>
    <xf numFmtId="170" fontId="47" fillId="29" borderId="0" xfId="39" applyNumberFormat="1" applyFont="1" applyFill="1" applyAlignment="1" applyProtection="1">
      <alignment vertical="center"/>
    </xf>
    <xf numFmtId="172" fontId="21" fillId="29" borderId="34" xfId="39" applyNumberFormat="1" applyFont="1" applyFill="1" applyBorder="1" applyAlignment="1" applyProtection="1">
      <alignment horizontal="center" vertical="center"/>
    </xf>
    <xf numFmtId="172" fontId="21" fillId="29" borderId="17" xfId="39" applyNumberFormat="1" applyFont="1" applyFill="1" applyBorder="1" applyAlignment="1" applyProtection="1">
      <alignment horizontal="center" vertical="center"/>
    </xf>
    <xf numFmtId="172" fontId="21" fillId="29" borderId="28" xfId="39" applyNumberFormat="1" applyFont="1" applyFill="1" applyBorder="1" applyAlignment="1" applyProtection="1">
      <alignment horizontal="center" vertical="center"/>
    </xf>
    <xf numFmtId="0" fontId="43" fillId="29" borderId="0" xfId="39" applyFont="1" applyFill="1" applyBorder="1" applyAlignment="1" applyProtection="1">
      <alignment horizontal="left" vertical="center" wrapText="1"/>
    </xf>
    <xf numFmtId="0" fontId="43" fillId="29" borderId="0" xfId="39" applyFont="1" applyFill="1" applyBorder="1" applyAlignment="1" applyProtection="1">
      <alignment horizontal="left" wrapText="1"/>
    </xf>
    <xf numFmtId="0" fontId="22" fillId="29" borderId="4" xfId="39" applyFont="1" applyFill="1" applyBorder="1" applyAlignment="1" applyProtection="1">
      <alignment horizontal="center" vertical="center" wrapText="1"/>
    </xf>
    <xf numFmtId="0" fontId="22" fillId="31" borderId="0" xfId="0" applyFont="1" applyFill="1" applyBorder="1" applyAlignment="1">
      <alignment horizontal="center" vertical="center"/>
    </xf>
    <xf numFmtId="0" fontId="22" fillId="31" borderId="29" xfId="39" applyFont="1" applyFill="1" applyBorder="1" applyAlignment="1" applyProtection="1">
      <alignment horizontal="center" vertical="center"/>
    </xf>
    <xf numFmtId="172" fontId="21" fillId="29" borderId="60" xfId="39" applyNumberFormat="1" applyFont="1" applyFill="1" applyBorder="1" applyAlignment="1" applyProtection="1">
      <alignment horizontal="center" vertical="center"/>
    </xf>
    <xf numFmtId="172" fontId="21" fillId="29" borderId="14" xfId="39" applyNumberFormat="1" applyFont="1" applyFill="1" applyBorder="1" applyAlignment="1" applyProtection="1">
      <alignment horizontal="center" vertical="center"/>
    </xf>
    <xf numFmtId="172" fontId="21" fillId="29" borderId="61" xfId="39" applyNumberFormat="1" applyFont="1" applyFill="1" applyBorder="1" applyAlignment="1" applyProtection="1">
      <alignment horizontal="center" vertical="center"/>
    </xf>
    <xf numFmtId="172" fontId="21" fillId="29" borderId="0" xfId="39" applyNumberFormat="1" applyFont="1" applyFill="1" applyAlignment="1" applyProtection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Fill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72" fontId="21" fillId="29" borderId="34" xfId="39" applyNumberFormat="1" applyFont="1" applyFill="1" applyBorder="1" applyAlignment="1" applyProtection="1">
      <alignment horizontal="center" vertical="center"/>
    </xf>
    <xf numFmtId="172" fontId="21" fillId="29" borderId="17" xfId="39" applyNumberFormat="1" applyFont="1" applyFill="1" applyBorder="1" applyAlignment="1" applyProtection="1">
      <alignment horizontal="center" vertical="center"/>
    </xf>
    <xf numFmtId="172" fontId="21" fillId="29" borderId="28" xfId="39" applyNumberFormat="1" applyFont="1" applyFill="1" applyBorder="1" applyAlignment="1" applyProtection="1">
      <alignment horizontal="center" vertical="center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Border="1" applyAlignment="1" applyProtection="1">
      <alignment horizontal="center" vertical="center" wrapText="1"/>
    </xf>
    <xf numFmtId="0" fontId="22" fillId="29" borderId="0" xfId="39" applyFont="1" applyFill="1" applyBorder="1" applyAlignment="1" applyProtection="1">
      <alignment horizontal="center" vertical="center" wrapText="1"/>
    </xf>
    <xf numFmtId="0" fontId="22" fillId="31" borderId="0" xfId="39" applyFont="1" applyFill="1" applyBorder="1" applyAlignment="1" applyProtection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3" fillId="29" borderId="16" xfId="39" applyFont="1" applyFill="1" applyBorder="1" applyAlignment="1" applyProtection="1">
      <alignment horizontal="left" vertical="center" wrapText="1"/>
    </xf>
    <xf numFmtId="0" fontId="43" fillId="38" borderId="7" xfId="39" applyFont="1" applyFill="1" applyBorder="1" applyAlignment="1" applyProtection="1">
      <alignment horizontal="left" wrapText="1"/>
    </xf>
    <xf numFmtId="0" fontId="43" fillId="38" borderId="8" xfId="39" applyFont="1" applyFill="1" applyBorder="1" applyAlignment="1" applyProtection="1">
      <alignment horizontal="left" wrapText="1"/>
    </xf>
    <xf numFmtId="0" fontId="43" fillId="38" borderId="9" xfId="39" applyFont="1" applyFill="1" applyBorder="1" applyAlignment="1" applyProtection="1">
      <alignment horizontal="left" wrapText="1"/>
    </xf>
    <xf numFmtId="0" fontId="43" fillId="38" borderId="10" xfId="39" applyFont="1" applyFill="1" applyBorder="1" applyAlignment="1" applyProtection="1">
      <alignment horizontal="left" wrapText="1"/>
    </xf>
    <xf numFmtId="0" fontId="43" fillId="38" borderId="11" xfId="39" applyFont="1" applyFill="1" applyBorder="1" applyAlignment="1" applyProtection="1">
      <alignment horizontal="left" wrapText="1"/>
    </xf>
    <xf numFmtId="0" fontId="43" fillId="38" borderId="12" xfId="39" applyFont="1" applyFill="1" applyBorder="1" applyAlignment="1" applyProtection="1">
      <alignment horizontal="left" wrapText="1"/>
    </xf>
    <xf numFmtId="171" fontId="21" fillId="31" borderId="32" xfId="39" applyNumberFormat="1" applyFont="1" applyFill="1" applyBorder="1" applyAlignment="1" applyProtection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 applyProtection="1">
      <alignment horizontal="center" vertical="center"/>
    </xf>
    <xf numFmtId="171" fontId="21" fillId="31" borderId="17" xfId="39" applyNumberFormat="1" applyFont="1" applyFill="1" applyBorder="1" applyAlignment="1" applyProtection="1">
      <alignment horizontal="center" vertical="center"/>
    </xf>
    <xf numFmtId="171" fontId="21" fillId="31" borderId="28" xfId="39" applyNumberFormat="1" applyFont="1" applyFill="1" applyBorder="1" applyAlignment="1" applyProtection="1">
      <alignment horizontal="center" vertical="center"/>
    </xf>
    <xf numFmtId="0" fontId="24" fillId="30" borderId="39" xfId="39" applyFont="1" applyFill="1" applyBorder="1" applyAlignment="1" applyProtection="1">
      <alignment horizontal="center" vertical="center"/>
    </xf>
    <xf numFmtId="0" fontId="24" fillId="30" borderId="40" xfId="39" applyFont="1" applyFill="1" applyBorder="1" applyAlignment="1" applyProtection="1">
      <alignment horizontal="center" vertical="center"/>
    </xf>
    <xf numFmtId="0" fontId="24" fillId="30" borderId="41" xfId="39" applyFont="1" applyFill="1" applyBorder="1" applyAlignment="1" applyProtection="1">
      <alignment horizontal="center" vertical="center"/>
    </xf>
    <xf numFmtId="172" fontId="21" fillId="29" borderId="23" xfId="39" applyNumberFormat="1" applyFont="1" applyFill="1" applyBorder="1" applyAlignment="1" applyProtection="1">
      <alignment horizontal="center" vertical="center"/>
    </xf>
    <xf numFmtId="171" fontId="21" fillId="31" borderId="23" xfId="39" applyNumberFormat="1" applyFont="1" applyFill="1" applyBorder="1" applyAlignment="1" applyProtection="1">
      <alignment horizontal="center" vertical="center"/>
    </xf>
    <xf numFmtId="171" fontId="21" fillId="31" borderId="27" xfId="39" applyNumberFormat="1" applyFont="1" applyFill="1" applyBorder="1" applyAlignment="1" applyProtection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 applyProtection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171" fontId="21" fillId="29" borderId="33" xfId="39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2" fontId="21" fillId="29" borderId="37" xfId="39" applyNumberFormat="1" applyFont="1" applyFill="1" applyBorder="1" applyAlignment="1" applyProtection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 applyProtection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0" fontId="24" fillId="32" borderId="39" xfId="39" applyFont="1" applyFill="1" applyBorder="1" applyAlignment="1" applyProtection="1">
      <alignment horizontal="center" vertical="center"/>
    </xf>
    <xf numFmtId="0" fontId="24" fillId="32" borderId="40" xfId="39" applyFont="1" applyFill="1" applyBorder="1" applyAlignment="1" applyProtection="1">
      <alignment horizontal="center" vertical="center"/>
    </xf>
    <xf numFmtId="0" fontId="24" fillId="32" borderId="41" xfId="39" applyFont="1" applyFill="1" applyBorder="1" applyAlignment="1" applyProtection="1">
      <alignment horizontal="center" vertical="center"/>
    </xf>
    <xf numFmtId="172" fontId="21" fillId="29" borderId="55" xfId="39" applyNumberFormat="1" applyFont="1" applyFill="1" applyBorder="1" applyAlignment="1" applyProtection="1">
      <alignment horizontal="center" vertical="center"/>
    </xf>
    <xf numFmtId="172" fontId="21" fillId="29" borderId="20" xfId="39" applyNumberFormat="1" applyFont="1" applyFill="1" applyBorder="1" applyAlignment="1" applyProtection="1">
      <alignment horizontal="center" vertical="center"/>
    </xf>
    <xf numFmtId="172" fontId="21" fillId="29" borderId="45" xfId="39" applyNumberFormat="1" applyFont="1" applyFill="1" applyBorder="1" applyAlignment="1" applyProtection="1">
      <alignment horizontal="center" vertical="center"/>
    </xf>
    <xf numFmtId="172" fontId="21" fillId="29" borderId="34" xfId="39" applyNumberFormat="1" applyFont="1" applyFill="1" applyBorder="1" applyAlignment="1" applyProtection="1">
      <alignment horizontal="center" vertical="center"/>
    </xf>
    <xf numFmtId="172" fontId="21" fillId="29" borderId="17" xfId="39" applyNumberFormat="1" applyFont="1" applyFill="1" applyBorder="1" applyAlignment="1" applyProtection="1">
      <alignment horizontal="center" vertical="center"/>
    </xf>
    <xf numFmtId="172" fontId="21" fillId="29" borderId="28" xfId="39" applyNumberFormat="1" applyFont="1" applyFill="1" applyBorder="1" applyAlignment="1" applyProtection="1">
      <alignment horizontal="center" vertical="center"/>
    </xf>
    <xf numFmtId="171" fontId="21" fillId="29" borderId="34" xfId="39" applyNumberFormat="1" applyFont="1" applyFill="1" applyBorder="1" applyAlignment="1" applyProtection="1">
      <alignment horizontal="center" vertical="center"/>
    </xf>
    <xf numFmtId="171" fontId="21" fillId="29" borderId="17" xfId="39" applyNumberFormat="1" applyFont="1" applyFill="1" applyBorder="1" applyAlignment="1" applyProtection="1">
      <alignment horizontal="center" vertical="center"/>
    </xf>
    <xf numFmtId="171" fontId="21" fillId="29" borderId="28" xfId="39" applyNumberFormat="1" applyFont="1" applyFill="1" applyBorder="1" applyAlignment="1" applyProtection="1">
      <alignment horizontal="center" vertical="center"/>
    </xf>
    <xf numFmtId="0" fontId="22" fillId="34" borderId="4" xfId="39" applyFont="1" applyFill="1" applyBorder="1" applyAlignment="1" applyProtection="1">
      <alignment horizontal="center" vertical="center"/>
    </xf>
    <xf numFmtId="0" fontId="22" fillId="34" borderId="5" xfId="39" applyFont="1" applyFill="1" applyBorder="1" applyAlignment="1" applyProtection="1">
      <alignment horizontal="center" vertical="center"/>
    </xf>
    <xf numFmtId="0" fontId="22" fillId="34" borderId="6" xfId="39" applyFont="1" applyFill="1" applyBorder="1" applyAlignment="1" applyProtection="1">
      <alignment horizontal="center" vertical="center"/>
    </xf>
    <xf numFmtId="0" fontId="22" fillId="34" borderId="39" xfId="39" applyFont="1" applyFill="1" applyBorder="1" applyAlignment="1" applyProtection="1">
      <alignment horizontal="center" vertical="center" wrapText="1"/>
    </xf>
    <xf numFmtId="0" fontId="22" fillId="34" borderId="40" xfId="39" applyFont="1" applyFill="1" applyBorder="1" applyAlignment="1" applyProtection="1">
      <alignment horizontal="center" vertical="center" wrapText="1"/>
    </xf>
    <xf numFmtId="0" fontId="22" fillId="34" borderId="41" xfId="39" applyFont="1" applyFill="1" applyBorder="1" applyAlignment="1" applyProtection="1">
      <alignment horizontal="center" vertical="center" wrapText="1"/>
    </xf>
    <xf numFmtId="0" fontId="22" fillId="29" borderId="57" xfId="39" applyFont="1" applyFill="1" applyBorder="1" applyAlignment="1" applyProtection="1">
      <alignment horizontal="center" vertical="center" wrapText="1"/>
    </xf>
    <xf numFmtId="0" fontId="22" fillId="29" borderId="58" xfId="39" applyFont="1" applyFill="1" applyBorder="1" applyAlignment="1" applyProtection="1">
      <alignment horizontal="center" vertical="center" wrapText="1"/>
    </xf>
    <xf numFmtId="0" fontId="22" fillId="34" borderId="57" xfId="39" applyFont="1" applyFill="1" applyBorder="1" applyAlignment="1" applyProtection="1">
      <alignment horizontal="center" vertical="center"/>
    </xf>
    <xf numFmtId="0" fontId="22" fillId="34" borderId="58" xfId="39" applyFont="1" applyFill="1" applyBorder="1" applyAlignment="1" applyProtection="1">
      <alignment horizontal="center" vertical="center"/>
    </xf>
    <xf numFmtId="172" fontId="21" fillId="29" borderId="27" xfId="39" applyNumberFormat="1" applyFont="1" applyFill="1" applyBorder="1" applyAlignment="1" applyProtection="1">
      <alignment horizontal="center" vertical="center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Border="1" applyAlignment="1">
      <alignment horizontal="center" vertical="center" wrapText="1"/>
    </xf>
    <xf numFmtId="0" fontId="0" fillId="23" borderId="0" xfId="0" applyFill="1" applyBorder="1" applyAlignment="1">
      <alignment horizontal="center" vertical="center" wrapText="1"/>
    </xf>
    <xf numFmtId="0" fontId="0" fillId="23" borderId="0" xfId="0" applyFont="1" applyFill="1" applyBorder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topLeftCell="B1" zoomScale="115" zoomScaleNormal="115" workbookViewId="0">
      <selection activeCell="B8" sqref="B8:C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del Servizio di tutela in vigore dal "&amp;TEXT(PREZZI!A1,"GG/MM/AAAA")</f>
        <v>Condizioni economiche per i clienti del Servizio di tutela in vigore dal 01/08/2023 
definitivo</v>
      </c>
    </row>
    <row r="2" spans="1:18" ht="12.6" customHeight="1" x14ac:dyDescent="0.15">
      <c r="A2" s="44" t="s">
        <v>55</v>
      </c>
    </row>
    <row r="3" spans="1:18" ht="12.6" customHeight="1" x14ac:dyDescent="0.15"/>
    <row r="4" spans="1:18" ht="12.6" customHeight="1" x14ac:dyDescent="0.15">
      <c r="A4" s="114" t="s">
        <v>119</v>
      </c>
      <c r="B4" s="115"/>
      <c r="C4" s="115"/>
      <c r="D4" s="115"/>
      <c r="E4" s="116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ht="12.6" customHeight="1" x14ac:dyDescent="0.15">
      <c r="A5" s="134" t="s">
        <v>236</v>
      </c>
      <c r="B5" s="117"/>
      <c r="C5" s="115"/>
      <c r="D5" s="115"/>
      <c r="E5" s="116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</row>
    <row r="6" spans="1:18" ht="12.6" customHeight="1" x14ac:dyDescent="0.15">
      <c r="E6" s="44"/>
      <c r="H6" s="228" t="s">
        <v>206</v>
      </c>
      <c r="I6" s="228"/>
      <c r="J6" s="228"/>
      <c r="K6" s="228"/>
      <c r="L6" s="228"/>
      <c r="M6" s="203"/>
    </row>
    <row r="7" spans="1:18" ht="12.6" customHeight="1" x14ac:dyDescent="0.15">
      <c r="A7" s="47"/>
      <c r="B7" s="196" t="s">
        <v>204</v>
      </c>
      <c r="C7" s="46"/>
      <c r="D7" s="46"/>
      <c r="E7" s="196" t="s">
        <v>205</v>
      </c>
      <c r="H7" s="228"/>
      <c r="I7" s="228"/>
      <c r="J7" s="228"/>
      <c r="K7" s="228"/>
      <c r="L7" s="228"/>
      <c r="M7" s="203"/>
    </row>
    <row r="8" spans="1:18" ht="24.95" customHeight="1" x14ac:dyDescent="0.15">
      <c r="A8" s="48" t="s">
        <v>45</v>
      </c>
      <c r="B8" s="252" t="s">
        <v>234</v>
      </c>
      <c r="C8" s="253"/>
      <c r="D8" s="52" t="s">
        <v>56</v>
      </c>
      <c r="E8" s="255">
        <v>3.8519999999999999E-2</v>
      </c>
      <c r="F8" s="256"/>
      <c r="G8" s="53" t="s">
        <v>203</v>
      </c>
      <c r="H8" s="228"/>
      <c r="I8" s="228"/>
      <c r="J8" s="228"/>
      <c r="K8" s="228"/>
      <c r="L8" s="228"/>
      <c r="M8" s="203"/>
    </row>
    <row r="9" spans="1:18" ht="12.6" customHeight="1" x14ac:dyDescent="0.2">
      <c r="A9" s="50"/>
      <c r="B9" s="49"/>
      <c r="C9" s="49"/>
      <c r="D9" s="49"/>
      <c r="E9" s="196" t="s">
        <v>212</v>
      </c>
      <c r="F9" s="49"/>
      <c r="G9" s="49"/>
      <c r="H9" s="229" t="s">
        <v>237</v>
      </c>
      <c r="I9" s="230"/>
      <c r="J9" s="230"/>
      <c r="K9" s="230"/>
      <c r="L9" s="231"/>
      <c r="M9" s="204"/>
    </row>
    <row r="10" spans="1:18" ht="12.6" customHeight="1" x14ac:dyDescent="0.2">
      <c r="A10" s="51" t="s">
        <v>48</v>
      </c>
      <c r="B10" s="254" t="str">
        <f>INDEX(CODICI!$A$2:$B$22,MATCH(($B$8),CODICI!$A$2:$A$22,),MATCH($A$10,CODICI!$A$2:$B$2,))</f>
        <v>Sardegna</v>
      </c>
      <c r="C10" s="254"/>
      <c r="D10" s="49"/>
      <c r="E10" s="255">
        <v>1</v>
      </c>
      <c r="F10" s="256"/>
      <c r="G10" s="53" t="s">
        <v>213</v>
      </c>
      <c r="H10" s="232"/>
      <c r="I10" s="233"/>
      <c r="J10" s="233"/>
      <c r="K10" s="233"/>
      <c r="L10" s="234"/>
      <c r="M10" s="204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69" t="s">
        <v>57</v>
      </c>
      <c r="C12" s="270"/>
      <c r="D12" s="271"/>
      <c r="E12" s="241" t="s">
        <v>58</v>
      </c>
      <c r="F12" s="242"/>
      <c r="G12" s="243"/>
    </row>
    <row r="13" spans="1:18" s="54" customFormat="1" ht="24.95" customHeight="1" thickBot="1" x14ac:dyDescent="0.2">
      <c r="A13" s="86"/>
      <c r="B13" s="81" t="s">
        <v>59</v>
      </c>
      <c r="C13" s="82" t="s">
        <v>60</v>
      </c>
      <c r="D13" s="177" t="s">
        <v>61</v>
      </c>
      <c r="E13" s="81" t="s">
        <v>59</v>
      </c>
      <c r="F13" s="82" t="s">
        <v>60</v>
      </c>
      <c r="G13" s="182" t="s">
        <v>61</v>
      </c>
    </row>
    <row r="14" spans="1:18" ht="12.6" customHeight="1" x14ac:dyDescent="0.15">
      <c r="A14" s="78" t="s">
        <v>62</v>
      </c>
      <c r="B14" s="79"/>
      <c r="C14" s="80"/>
      <c r="D14" s="178"/>
      <c r="E14" s="79"/>
      <c r="F14" s="80"/>
      <c r="G14" s="183"/>
      <c r="I14" s="211"/>
      <c r="J14" s="211"/>
    </row>
    <row r="15" spans="1:18" ht="12.6" customHeight="1" x14ac:dyDescent="0.15">
      <c r="A15" s="75" t="s">
        <v>63</v>
      </c>
      <c r="B15" s="244">
        <f>(SUM(PREZZI!CM5:CN5)*E8)+(PREZZI!CE5/100)+SUM(PREZZI!CO5:CR5)</f>
        <v>0.40824792008000005</v>
      </c>
      <c r="C15" s="56">
        <f>INDEX(Prezzi,MATCH(($B$10),PREZZI!$A$4:$A$11,),MATCH(PREZZI!$CV$4,PREZZI!$A$4:$DK$4,))</f>
        <v>0.12968581647999999</v>
      </c>
      <c r="D15" s="179">
        <f>B$15+C15</f>
        <v>0.5379337365600001</v>
      </c>
      <c r="E15" s="244">
        <f>B15</f>
        <v>0.40824792008000005</v>
      </c>
      <c r="F15" s="56">
        <f>INDEX(Prezzi,MATCH(($B$10),PREZZI!$A$4:$A$11,),MATCH(PREZZI!$DD$4,PREZZI!$A$4:$DK$4,))</f>
        <v>0.12968581647999999</v>
      </c>
      <c r="G15" s="184">
        <f>E$15+F15</f>
        <v>0.5379337365600001</v>
      </c>
      <c r="H15" s="193"/>
      <c r="I15" s="193"/>
      <c r="J15" s="199"/>
      <c r="K15" s="199"/>
      <c r="L15" s="193"/>
    </row>
    <row r="16" spans="1:18" ht="12.6" customHeight="1" x14ac:dyDescent="0.15">
      <c r="A16" s="75" t="s">
        <v>71</v>
      </c>
      <c r="B16" s="244"/>
      <c r="C16" s="56">
        <f>INDEX(Prezzi,MATCH(($B$10),PREZZI!$A$4:$A$11,),MATCH(PREZZI!$CW$4,PREZZI!$A$4:$DK$4,))</f>
        <v>0.37064281647999997</v>
      </c>
      <c r="D16" s="179">
        <f t="shared" ref="D16:D22" si="0">B$15+C16</f>
        <v>0.77889073655999996</v>
      </c>
      <c r="E16" s="244"/>
      <c r="F16" s="56">
        <f>INDEX(Prezzi,MATCH(($B$10),PREZZI!$A$4:$A$11,),MATCH(PREZZI!$DE$4,PREZZI!$A$4:$DK$4,))</f>
        <v>0.37064281647999997</v>
      </c>
      <c r="G16" s="184">
        <f t="shared" ref="G16:G22" si="1">E$15+F16</f>
        <v>0.77889073655999996</v>
      </c>
      <c r="H16" s="193"/>
      <c r="I16" s="193"/>
      <c r="J16" s="199"/>
      <c r="K16" s="199"/>
      <c r="L16" s="193"/>
    </row>
    <row r="17" spans="1:23" ht="12.6" customHeight="1" x14ac:dyDescent="0.15">
      <c r="A17" s="75" t="s">
        <v>64</v>
      </c>
      <c r="B17" s="244"/>
      <c r="C17" s="56">
        <f>INDEX(Prezzi,MATCH(($B$10),PREZZI!$A$4:$A$11,),MATCH(PREZZI!$CX$4,PREZZI!$A$4:$DK$4,))</f>
        <v>0.33524181648000001</v>
      </c>
      <c r="D17" s="179">
        <f t="shared" si="0"/>
        <v>0.74348973656000006</v>
      </c>
      <c r="E17" s="244"/>
      <c r="F17" s="56">
        <f>INDEX(Prezzi,MATCH(($B$10),PREZZI!$A$4:$A$11,),MATCH(PREZZI!$DF$4,PREZZI!$A$4:$DK$4,))</f>
        <v>0.33524181648000001</v>
      </c>
      <c r="G17" s="184">
        <f t="shared" si="1"/>
        <v>0.74348973656000006</v>
      </c>
      <c r="H17" s="193"/>
      <c r="I17" s="193"/>
      <c r="J17" s="199"/>
      <c r="K17" s="199"/>
      <c r="L17" s="193"/>
    </row>
    <row r="18" spans="1:23" ht="12.6" customHeight="1" x14ac:dyDescent="0.15">
      <c r="A18" s="75" t="s">
        <v>65</v>
      </c>
      <c r="B18" s="244"/>
      <c r="C18" s="56">
        <f>INDEX(Prezzi,MATCH(($B$10),PREZZI!$A$4:$A$11,),MATCH(PREZZI!$CY$4,PREZZI!$A$4:$DK$4,))</f>
        <v>0.33079181648</v>
      </c>
      <c r="D18" s="179">
        <f t="shared" si="0"/>
        <v>0.7390397365600001</v>
      </c>
      <c r="E18" s="244"/>
      <c r="F18" s="56">
        <f>INDEX(Prezzi,MATCH(($B$10),PREZZI!$A$4:$A$11,),MATCH(PREZZI!$DG$4,PREZZI!$A$4:$DK$4,))</f>
        <v>0.33079181648</v>
      </c>
      <c r="G18" s="184">
        <f t="shared" si="1"/>
        <v>0.7390397365600001</v>
      </c>
      <c r="H18" s="193"/>
      <c r="I18" s="193"/>
      <c r="J18" s="199"/>
      <c r="K18" s="199"/>
      <c r="L18" s="193"/>
    </row>
    <row r="19" spans="1:23" ht="12.6" customHeight="1" x14ac:dyDescent="0.15">
      <c r="A19" s="75" t="s">
        <v>66</v>
      </c>
      <c r="B19" s="244"/>
      <c r="C19" s="56">
        <f>INDEX(Prezzi,MATCH(($B$10),PREZZI!$A$4:$A$11,),MATCH(PREZZI!$CZ$4,PREZZI!$A$4:$DK$4,))</f>
        <v>0.27924081647999999</v>
      </c>
      <c r="D19" s="179">
        <f t="shared" si="0"/>
        <v>0.68748873655999998</v>
      </c>
      <c r="E19" s="244"/>
      <c r="F19" s="56">
        <f>INDEX(Prezzi,MATCH(($B$10),PREZZI!$A$4:$A$11,),MATCH(PREZZI!$DH$4,PREZZI!$A$4:$DK$4,))</f>
        <v>0.27924081647999999</v>
      </c>
      <c r="G19" s="184">
        <f t="shared" si="1"/>
        <v>0.68748873655999998</v>
      </c>
      <c r="H19" s="193"/>
      <c r="I19" s="193"/>
      <c r="J19" s="199"/>
      <c r="K19" s="199"/>
      <c r="L19" s="193"/>
    </row>
    <row r="20" spans="1:23" ht="12.6" customHeight="1" x14ac:dyDescent="0.15">
      <c r="A20" s="75" t="s">
        <v>67</v>
      </c>
      <c r="B20" s="244"/>
      <c r="C20" s="56">
        <f>INDEX(Prezzi,MATCH(($B$10),PREZZI!$A$4:$A$11,),MATCH(PREZZI!$DA$4,PREZZI!$A$4:$DK$4,))</f>
        <v>0.20403781647999999</v>
      </c>
      <c r="D20" s="179">
        <f t="shared" si="0"/>
        <v>0.61228573656000007</v>
      </c>
      <c r="E20" s="244"/>
      <c r="F20" s="56">
        <f>INDEX(Prezzi,MATCH(($B$10),PREZZI!$A$4:$A$11,),MATCH(PREZZI!$DI$4,PREZZI!$A$4:$DK$4,))</f>
        <v>0.20403781647999999</v>
      </c>
      <c r="G20" s="184">
        <f t="shared" si="1"/>
        <v>0.61228573656000007</v>
      </c>
      <c r="H20" s="193"/>
      <c r="I20" s="193"/>
      <c r="J20" s="199"/>
      <c r="K20" s="199"/>
      <c r="L20" s="193"/>
    </row>
    <row r="21" spans="1:23" ht="12.6" customHeight="1" x14ac:dyDescent="0.15">
      <c r="A21" s="75" t="s">
        <v>68</v>
      </c>
      <c r="B21" s="244"/>
      <c r="C21" s="56">
        <f>INDEX(Prezzi,MATCH(($B$10),PREZZI!$A$4:$A$11,),MATCH(PREZZI!$DB$4,PREZZI!$A$4:$DK$4,))</f>
        <v>0.16218281647999999</v>
      </c>
      <c r="D21" s="179">
        <f t="shared" si="0"/>
        <v>0.5704307365600001</v>
      </c>
      <c r="E21" s="244"/>
      <c r="F21" s="56">
        <f>INDEX(Prezzi,MATCH(($B$10),PREZZI!$A$4:$A$11,),MATCH(PREZZI!$DJ$4,PREZZI!$A$4:$DK$4,))</f>
        <v>0.16218281647999999</v>
      </c>
      <c r="G21" s="184">
        <f t="shared" si="1"/>
        <v>0.5704307365600001</v>
      </c>
      <c r="H21" s="193"/>
      <c r="I21" s="193"/>
      <c r="J21" s="199"/>
      <c r="K21" s="199"/>
      <c r="L21" s="193"/>
    </row>
    <row r="22" spans="1:23" ht="12.6" customHeight="1" thickBot="1" x14ac:dyDescent="0.2">
      <c r="A22" s="75" t="s">
        <v>69</v>
      </c>
      <c r="B22" s="244"/>
      <c r="C22" s="56">
        <f>INDEX(Prezzi,MATCH(($B$10),PREZZI!$A$4:$A$11,),MATCH(PREZZI!$DC$4,PREZZI!$A$4:$DK$4,))</f>
        <v>0.13818181648</v>
      </c>
      <c r="D22" s="179">
        <f t="shared" si="0"/>
        <v>0.54642973656000005</v>
      </c>
      <c r="E22" s="244"/>
      <c r="F22" s="56">
        <f>INDEX(Prezzi,MATCH(($B$10),PREZZI!$A$4:$A$11,),MATCH(PREZZI!$DK$4,PREZZI!$A$4:$DK$4,))</f>
        <v>0.13818181648</v>
      </c>
      <c r="G22" s="184">
        <f t="shared" si="1"/>
        <v>0.54642973656000005</v>
      </c>
      <c r="H22" s="193"/>
      <c r="I22" s="193"/>
      <c r="J22" s="199"/>
      <c r="K22" s="199"/>
      <c r="L22" s="193"/>
    </row>
    <row r="23" spans="1:23" ht="12.6" customHeight="1" x14ac:dyDescent="0.15">
      <c r="A23" s="78" t="s">
        <v>70</v>
      </c>
      <c r="B23" s="172"/>
      <c r="C23" s="173"/>
      <c r="D23" s="180"/>
      <c r="E23" s="174"/>
      <c r="F23" s="173"/>
      <c r="G23" s="185"/>
    </row>
    <row r="24" spans="1:23" ht="12.6" customHeight="1" x14ac:dyDescent="0.15">
      <c r="A24" s="147" t="s">
        <v>150</v>
      </c>
      <c r="B24" s="245">
        <f>INDEX(Prezzi,MATCH(($B$10),PREZZI!$A$4:$A$11,),MATCH(PREZZI!$CC$4,PREZZI!$A$4:$DK$4,))</f>
        <v>63.36</v>
      </c>
      <c r="C24" s="175">
        <f>INDEX(Prezzi,MATCH(($B$10),PREZZI!$A$4:$A$11,),MATCH(PREZZI!$CS$4,PREZZI!$A$4:$DK$4,))</f>
        <v>62.1099999999999</v>
      </c>
      <c r="D24" s="178">
        <f>B24+C24</f>
        <v>125.4699999999999</v>
      </c>
      <c r="E24" s="245">
        <f>INDEX(Prezzi,MATCH(($B$10),PREZZI!$A$4:$A$11,),MATCH(PREZZI!$CD$4,PREZZI!$A$4:$DK$4,))</f>
        <v>83.2</v>
      </c>
      <c r="F24" s="175">
        <f>C24</f>
        <v>62.1099999999999</v>
      </c>
      <c r="G24" s="183">
        <f>E24+F24</f>
        <v>145.30999999999989</v>
      </c>
      <c r="H24" s="198"/>
      <c r="I24" s="198"/>
      <c r="J24" s="213"/>
      <c r="K24" s="213"/>
    </row>
    <row r="25" spans="1:23" ht="12.6" customHeight="1" x14ac:dyDescent="0.15">
      <c r="A25" s="147" t="s">
        <v>151</v>
      </c>
      <c r="B25" s="245"/>
      <c r="C25" s="175">
        <f>INDEX(Prezzi,MATCH(($B$10),PREZZI!$A$4:$A$11,),MATCH(PREZZI!$CT$4,PREZZI!$A$4:$DK$4,))</f>
        <v>543.12999999999943</v>
      </c>
      <c r="D25" s="178">
        <f>B24+C25</f>
        <v>606.48999999999944</v>
      </c>
      <c r="E25" s="245"/>
      <c r="F25" s="175">
        <f t="shared" ref="F25:F26" si="2">C25</f>
        <v>543.12999999999943</v>
      </c>
      <c r="G25" s="183">
        <f>E24+F25</f>
        <v>626.32999999999947</v>
      </c>
      <c r="H25" s="198"/>
      <c r="I25" s="198"/>
      <c r="J25" s="213"/>
      <c r="K25" s="213"/>
    </row>
    <row r="26" spans="1:23" ht="12.6" customHeight="1" thickBot="1" x14ac:dyDescent="0.2">
      <c r="A26" s="148" t="s">
        <v>152</v>
      </c>
      <c r="B26" s="246"/>
      <c r="C26" s="176">
        <f>INDEX(Prezzi,MATCH(($B$10),PREZZI!$A$4:$A$11,),MATCH(PREZZI!$CU$4,PREZZI!$A$4:$DK$4,))</f>
        <v>1326.76</v>
      </c>
      <c r="D26" s="181">
        <f>B24+C26</f>
        <v>1390.12</v>
      </c>
      <c r="E26" s="246"/>
      <c r="F26" s="176">
        <f t="shared" si="2"/>
        <v>1326.76</v>
      </c>
      <c r="G26" s="186">
        <f>E24+F26</f>
        <v>1409.96</v>
      </c>
      <c r="H26" s="198"/>
      <c r="I26" s="198"/>
      <c r="J26" s="213"/>
      <c r="K26" s="213"/>
    </row>
    <row r="27" spans="1:23" ht="12.6" customHeight="1" x14ac:dyDescent="0.15"/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A31" s="122"/>
      <c r="B31" s="281" t="s">
        <v>21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3"/>
    </row>
    <row r="32" spans="1:23" ht="99.95" customHeight="1" x14ac:dyDescent="0.15">
      <c r="A32" s="83"/>
      <c r="B32" s="61" t="s">
        <v>90</v>
      </c>
      <c r="C32" s="149"/>
      <c r="D32" s="149"/>
      <c r="E32" s="149"/>
      <c r="F32" s="149"/>
      <c r="G32" s="149"/>
      <c r="H32" s="149"/>
      <c r="I32" s="149"/>
      <c r="J32" s="149"/>
      <c r="K32" s="150"/>
      <c r="L32" s="63" t="s">
        <v>91</v>
      </c>
      <c r="M32" s="151" t="s">
        <v>102</v>
      </c>
      <c r="N32" s="152"/>
      <c r="O32" s="152"/>
      <c r="P32" s="152"/>
      <c r="Q32" s="138" t="s">
        <v>103</v>
      </c>
      <c r="R32" s="138" t="s">
        <v>104</v>
      </c>
      <c r="S32" s="138" t="s">
        <v>105</v>
      </c>
      <c r="T32" s="138" t="s">
        <v>106</v>
      </c>
      <c r="U32" s="138" t="s">
        <v>140</v>
      </c>
      <c r="V32" s="138" t="s">
        <v>141</v>
      </c>
      <c r="W32" s="139" t="s">
        <v>142</v>
      </c>
    </row>
    <row r="33" spans="1:23" ht="24.95" customHeight="1" x14ac:dyDescent="0.15">
      <c r="A33" s="122"/>
      <c r="B33" s="187" t="s">
        <v>153</v>
      </c>
      <c r="C33" s="188" t="s">
        <v>154</v>
      </c>
      <c r="D33" s="189" t="s">
        <v>155</v>
      </c>
      <c r="E33" s="188" t="s">
        <v>156</v>
      </c>
      <c r="F33" s="188" t="s">
        <v>157</v>
      </c>
      <c r="G33" s="188" t="s">
        <v>158</v>
      </c>
      <c r="H33" s="131" t="s">
        <v>136</v>
      </c>
      <c r="I33" s="132" t="s">
        <v>238</v>
      </c>
      <c r="J33" s="132" t="s">
        <v>239</v>
      </c>
      <c r="K33" s="217" t="s">
        <v>240</v>
      </c>
      <c r="L33" s="131" t="s">
        <v>137</v>
      </c>
      <c r="M33" s="132" t="s">
        <v>138</v>
      </c>
      <c r="N33" s="132" t="s">
        <v>215</v>
      </c>
      <c r="O33" s="132" t="s">
        <v>249</v>
      </c>
      <c r="P33" s="212" t="s">
        <v>216</v>
      </c>
      <c r="Q33" s="132" t="s">
        <v>146</v>
      </c>
      <c r="R33" s="57" t="s">
        <v>94</v>
      </c>
      <c r="S33" s="136" t="s">
        <v>6</v>
      </c>
      <c r="T33" s="55" t="s">
        <v>34</v>
      </c>
      <c r="U33" s="132" t="s">
        <v>147</v>
      </c>
      <c r="V33" s="132" t="s">
        <v>148</v>
      </c>
      <c r="W33" s="140" t="s">
        <v>149</v>
      </c>
    </row>
    <row r="34" spans="1:23" ht="24.95" customHeight="1" thickBot="1" x14ac:dyDescent="0.2">
      <c r="A34" s="84"/>
      <c r="B34" s="190" t="s">
        <v>92</v>
      </c>
      <c r="C34" s="191" t="s">
        <v>92</v>
      </c>
      <c r="D34" s="192" t="s">
        <v>92</v>
      </c>
      <c r="E34" s="191" t="s">
        <v>92</v>
      </c>
      <c r="F34" s="191" t="s">
        <v>92</v>
      </c>
      <c r="G34" s="191" t="s">
        <v>92</v>
      </c>
      <c r="H34" s="60" t="s">
        <v>92</v>
      </c>
      <c r="I34" s="60" t="s">
        <v>92</v>
      </c>
      <c r="J34" s="60" t="s">
        <v>92</v>
      </c>
      <c r="K34" s="60" t="s">
        <v>92</v>
      </c>
      <c r="L34" s="63" t="s">
        <v>93</v>
      </c>
      <c r="M34" s="60" t="s">
        <v>92</v>
      </c>
      <c r="N34" s="63" t="s">
        <v>93</v>
      </c>
      <c r="O34" s="63" t="s">
        <v>93</v>
      </c>
      <c r="P34" s="63" t="s">
        <v>93</v>
      </c>
      <c r="Q34" s="63" t="s">
        <v>93</v>
      </c>
      <c r="R34" s="63" t="s">
        <v>93</v>
      </c>
      <c r="S34" s="137" t="s">
        <v>93</v>
      </c>
      <c r="T34" s="63" t="s">
        <v>93</v>
      </c>
      <c r="U34" s="63" t="s">
        <v>93</v>
      </c>
      <c r="V34" s="63" t="s">
        <v>93</v>
      </c>
      <c r="W34" s="64" t="s">
        <v>93</v>
      </c>
    </row>
    <row r="35" spans="1:23" ht="12.6" customHeight="1" x14ac:dyDescent="0.15">
      <c r="A35" s="65" t="s">
        <v>63</v>
      </c>
      <c r="B35" s="235">
        <f>INDEX(Prezzi,MATCH(($B$10),PREZZI!$A$4:$A$11,),MATCH(PREZZI!$B$4,PREZZI!$A$4:$DK$4,))</f>
        <v>1786.72</v>
      </c>
      <c r="C35" s="238">
        <f>INDEX(Prezzi,MATCH(($B$10),PREZZI!$A$4:$A$11,),MATCH(PREZZI!$C$4,PREZZI!$A$4:$DK$4,))</f>
        <v>2116.6999999999998</v>
      </c>
      <c r="D35" s="249">
        <f>INDEX(Prezzi,MATCH(($B$10),PREZZI!$A$4:$A$11,),MATCH(PREZZI!$D$4,PREZZI!$A$4:$DK$4,))</f>
        <v>2654.27</v>
      </c>
      <c r="E35" s="238">
        <f>INDEX(Prezzi,MATCH(($B$10),PREZZI!$A$4:$A$11,),MATCH(PREZZI!$E$4,PREZZI!$A$4:$DK$4,))</f>
        <v>27.7</v>
      </c>
      <c r="F35" s="238">
        <f>INDEX(Prezzi,MATCH(($B$10),PREZZI!$A$4:$A$11,),MATCH(PREZZI!$F$4,PREZZI!$A$4:$DK$4,))</f>
        <v>178.74</v>
      </c>
      <c r="G35" s="238">
        <f>INDEX(Prezzi,MATCH(($B$10),PREZZI!$A$4:$A$11,),MATCH(PREZZI!$G$4,PREZZI!$A$4:$DK$4,))</f>
        <v>424.8</v>
      </c>
      <c r="H35" s="278">
        <f>INDEX(Prezzi,MATCH(($B$10),PREZZI!$A$4:$A$11,),MATCH(PREZZI!$H$4,PREZZI!$A$4:$DK$4,))</f>
        <v>1.83</v>
      </c>
      <c r="I35" s="278">
        <f>INDEX(Prezzi,MATCH(($B$10),PREZZI!$A$4:$A$11,),MATCH(PREZZI!$I$4,PREZZI!$A$4:$DK$4,))</f>
        <v>0</v>
      </c>
      <c r="J35" s="278">
        <f>INDEX(Prezzi,MATCH(($B$10),PREZZI!$A$4:$A$11,),MATCH(PREZZI!$J$4,PREZZI!$A$4:$DK$4,))</f>
        <v>0</v>
      </c>
      <c r="K35" s="278">
        <f>INDEX(Prezzi,MATCH(($B$10),PREZZI!$A$4:$A$11,),MATCH(PREZZI!$K$4,PREZZI!$A$4:$DK$4,))</f>
        <v>-1728.01</v>
      </c>
      <c r="L35" s="146">
        <f>INDEX(Prezzi,MATCH(($B$10),PREZZI!$A$4:$A$11,),MATCH(PREZZI!$L$4,PREZZI!$A$4:$DK$4,))/100</f>
        <v>0</v>
      </c>
      <c r="M35" s="278">
        <f>INDEX(Prezzi,MATCH(($B$10),PREZZI!$A$4:$A$11,),MATCH(PREZZI!$T$4,PREZZI!$A$4:$DK$4,))</f>
        <v>-26.13</v>
      </c>
      <c r="N35" s="146">
        <f>INDEX(Prezzi,MATCH(($B$10),PREZZI!$A$4:$A$11,),MATCH(PREZZI!$U$4,PREZZI!$A$4:$DK$4,))/100</f>
        <v>0</v>
      </c>
      <c r="O35" s="219">
        <f>INDEX(Prezzi,MATCH(($B$10),PREZZI!$A$4:$A$11,),MATCH(PREZZI!$AC$4,PREZZI!$A$4:$DK$4,))/100</f>
        <v>0</v>
      </c>
      <c r="P35" s="200">
        <f>INDEX(Prezzi,MATCH(($B$10),PREZZI!$A$4:$A$11,),MATCH(PREZZI!$AK$4,PREZZI!$A$4:$DK$4,))/100</f>
        <v>0</v>
      </c>
      <c r="Q35" s="142">
        <f>INDEX(Prezzi,MATCH(($B$10),PREZZI!$A$4:$A$11,),MATCH(PREZZI!$AS$4,PREZZI!$A$4:$DK$4,))/100</f>
        <v>3.39E-4</v>
      </c>
      <c r="R35" s="142">
        <f>INDEX(Prezzi,MATCH(($B$10),PREZZI!$A$4:$A$11,),MATCH(PREZZI!$BA$4,PREZZI!$A$4:$DK$4,))/100</f>
        <v>0</v>
      </c>
      <c r="S35" s="143">
        <f>INDEX(Prezzi,MATCH(($B$10),PREZZI!$A$4:$A$11,),MATCH(PREZZI!$BI$4,PREZZI!$A$4:$DK$4,))/100</f>
        <v>0</v>
      </c>
      <c r="T35" s="146">
        <f>INDEX(Prezzi,MATCH(($B$10),PREZZI!$A$4:$A$11,),MATCH(PREZZI!$BQ$4,PREZZI!$A$4:$DK$4,))/100</f>
        <v>1.186E-3</v>
      </c>
      <c r="U35" s="275">
        <f>INDEX(Prezzi,MATCH(($B$10),PREZZI!$A$4:$A$11,),MATCH(PREZZI!$BY$4,PREZZI!$A$4:$DK$4,))/100</f>
        <v>0</v>
      </c>
      <c r="V35" s="275">
        <f>INDEX(Prezzi,MATCH(($B$10),PREZZI!$A$4:$A$11,),MATCH(PREZZI!$BZ$4,PREZZI!$A$4:$DK$4,))/100</f>
        <v>0</v>
      </c>
      <c r="W35" s="272">
        <f>INDEX(Prezzi,MATCH(($B$10),PREZZI!$A$4:$A$11,),MATCH(PREZZI!$CA$4,PREZZI!$A$4:$DK$4,))/100</f>
        <v>0</v>
      </c>
    </row>
    <row r="36" spans="1:23" ht="12.6" customHeight="1" x14ac:dyDescent="0.15">
      <c r="A36" s="66" t="s">
        <v>71</v>
      </c>
      <c r="B36" s="236"/>
      <c r="C36" s="247"/>
      <c r="D36" s="250"/>
      <c r="E36" s="239"/>
      <c r="F36" s="239"/>
      <c r="G36" s="239"/>
      <c r="H36" s="279"/>
      <c r="I36" s="279"/>
      <c r="J36" s="279"/>
      <c r="K36" s="279"/>
      <c r="L36" s="144">
        <f>INDEX(Prezzi,MATCH(($B$10),PREZZI!$A$4:$A$11,),MATCH(PREZZI!$M$4,PREZZI!$A$4:$DK$4,))/100</f>
        <v>0.19475699999999999</v>
      </c>
      <c r="M36" s="279"/>
      <c r="N36" s="144">
        <f>INDEX(Prezzi,MATCH(($B$10),PREZZI!$A$4:$A$11,),MATCH(PREZZI!$V$4,PREZZI!$A$4:$DK$4,))/100</f>
        <v>4.6199999999999998E-2</v>
      </c>
      <c r="O36" s="220">
        <f>INDEX(Prezzi,MATCH(($B$10),PREZZI!$A$4:$A$11,),MATCH(PREZZI!$AD$4,PREZZI!$A$4:$DK$4,))/100</f>
        <v>0</v>
      </c>
      <c r="P36" s="20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3.39E-4</v>
      </c>
      <c r="R36" s="56">
        <f>INDEX(Prezzi,MATCH(($B$10),PREZZI!$A$4:$A$11,),MATCH(PREZZI!$BB$4,PREZZI!$A$4:$DK$4,))/100</f>
        <v>0</v>
      </c>
      <c r="S36" s="154">
        <f>INDEX(Prezzi,MATCH(($B$10),PREZZI!$A$4:$A$11,),MATCH(PREZZI!$BJ$4,PREZZI!$A$4:$DK$4,))/100</f>
        <v>0</v>
      </c>
      <c r="T36" s="144">
        <f>INDEX(Prezzi,MATCH(($B$10),PREZZI!$A$4:$A$11,),MATCH(PREZZI!$BR$4,PREZZI!$A$4:$DK$4,))/100</f>
        <v>1.186E-3</v>
      </c>
      <c r="U36" s="276"/>
      <c r="V36" s="276"/>
      <c r="W36" s="273"/>
    </row>
    <row r="37" spans="1:23" ht="12.6" customHeight="1" x14ac:dyDescent="0.15">
      <c r="A37" s="66" t="s">
        <v>64</v>
      </c>
      <c r="B37" s="236"/>
      <c r="C37" s="247"/>
      <c r="D37" s="250"/>
      <c r="E37" s="239"/>
      <c r="F37" s="239"/>
      <c r="G37" s="239"/>
      <c r="H37" s="279"/>
      <c r="I37" s="279"/>
      <c r="J37" s="279"/>
      <c r="K37" s="279"/>
      <c r="L37" s="144">
        <f>INDEX(Prezzi,MATCH(($B$10),PREZZI!$A$4:$A$11,),MATCH(PREZZI!$N$4,PREZZI!$A$4:$DK$4,))/100</f>
        <v>0.17825600000000003</v>
      </c>
      <c r="M37" s="279"/>
      <c r="N37" s="144">
        <f>INDEX(Prezzi,MATCH(($B$10),PREZZI!$A$4:$A$11,),MATCH(PREZZI!$W$4,PREZZI!$A$4:$DK$4,))/100</f>
        <v>2.7300000000000001E-2</v>
      </c>
      <c r="O37" s="220">
        <f>INDEX(Prezzi,MATCH(($B$10),PREZZI!$A$4:$A$11,),MATCH(PREZZI!$AE$4,PREZZI!$A$4:$DK$4,))/100</f>
        <v>0</v>
      </c>
      <c r="P37" s="20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3.39E-4</v>
      </c>
      <c r="R37" s="56">
        <f>INDEX(Prezzi,MATCH(($B$10),PREZZI!$A$4:$A$11,),MATCH(PREZZI!$BC$4,PREZZI!$A$4:$DK$4,))/100</f>
        <v>0</v>
      </c>
      <c r="S37" s="154">
        <f>INDEX(Prezzi,MATCH(($B$10),PREZZI!$A$4:$A$11,),MATCH(PREZZI!$BK$4,PREZZI!$A$4:$DK$4,))/100</f>
        <v>0</v>
      </c>
      <c r="T37" s="144">
        <f>INDEX(Prezzi,MATCH(($B$10),PREZZI!$A$4:$A$11,),MATCH(PREZZI!$BS$4,PREZZI!$A$4:$DK$4,))/100</f>
        <v>1.186E-3</v>
      </c>
      <c r="U37" s="276"/>
      <c r="V37" s="276"/>
      <c r="W37" s="273"/>
    </row>
    <row r="38" spans="1:23" ht="12.6" customHeight="1" x14ac:dyDescent="0.15">
      <c r="A38" s="66" t="s">
        <v>65</v>
      </c>
      <c r="B38" s="236"/>
      <c r="C38" s="247"/>
      <c r="D38" s="250"/>
      <c r="E38" s="239"/>
      <c r="F38" s="239"/>
      <c r="G38" s="239"/>
      <c r="H38" s="279"/>
      <c r="I38" s="279"/>
      <c r="J38" s="279"/>
      <c r="K38" s="279"/>
      <c r="L38" s="144">
        <f>INDEX(Prezzi,MATCH(($B$10),PREZZI!$A$4:$A$11,),MATCH(PREZZI!$O$4,PREZZI!$A$4:$DK$4,))/100</f>
        <v>0.179006</v>
      </c>
      <c r="M38" s="279"/>
      <c r="N38" s="144">
        <f>INDEX(Prezzi,MATCH(($B$10),PREZZI!$A$4:$A$11,),MATCH(PREZZI!$X$4,PREZZI!$A$4:$DK$4,))/100</f>
        <v>2.2099999999999998E-2</v>
      </c>
      <c r="O38" s="220">
        <f>INDEX(Prezzi,MATCH(($B$10),PREZZI!$A$4:$A$11,),MATCH(PREZZI!$AF$4,PREZZI!$A$4:$DK$4,))/100</f>
        <v>0</v>
      </c>
      <c r="P38" s="20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3.39E-4</v>
      </c>
      <c r="R38" s="56">
        <f>INDEX(Prezzi,MATCH(($B$10),PREZZI!$A$4:$A$11,),MATCH(PREZZI!$BD$4,PREZZI!$A$4:$DK$4,))/100</f>
        <v>0</v>
      </c>
      <c r="S38" s="154">
        <f>INDEX(Prezzi,MATCH(($B$10),PREZZI!$A$4:$A$11,),MATCH(PREZZI!$BL$4,PREZZI!$A$4:$DK$4,))/100</f>
        <v>0</v>
      </c>
      <c r="T38" s="144">
        <f>INDEX(Prezzi,MATCH(($B$10),PREZZI!$A$4:$A$11,),MATCH(PREZZI!$BT$4,PREZZI!$A$4:$DK$4,))/100</f>
        <v>1.186E-3</v>
      </c>
      <c r="U38" s="276"/>
      <c r="V38" s="276"/>
      <c r="W38" s="273"/>
    </row>
    <row r="39" spans="1:23" ht="12.6" customHeight="1" x14ac:dyDescent="0.15">
      <c r="A39" s="66" t="s">
        <v>66</v>
      </c>
      <c r="B39" s="236"/>
      <c r="C39" s="247"/>
      <c r="D39" s="250"/>
      <c r="E39" s="239"/>
      <c r="F39" s="239"/>
      <c r="G39" s="239"/>
      <c r="H39" s="279"/>
      <c r="I39" s="279"/>
      <c r="J39" s="279"/>
      <c r="K39" s="279"/>
      <c r="L39" s="144">
        <f>INDEX(Prezzi,MATCH(($B$10),PREZZI!$A$4:$A$11,),MATCH(PREZZI!$P$4,PREZZI!$A$4:$DK$4,))/100</f>
        <v>0.13375500000000001</v>
      </c>
      <c r="M39" s="279"/>
      <c r="N39" s="144">
        <f>INDEX(Prezzi,MATCH(($B$10),PREZZI!$A$4:$A$11,),MATCH(PREZZI!$Y$4,PREZZI!$A$4:$DK$4,))/100</f>
        <v>1.5800000000000002E-2</v>
      </c>
      <c r="O39" s="220">
        <f>INDEX(Prezzi,MATCH(($B$10),PREZZI!$A$4:$A$11,),MATCH(PREZZI!$AG$4,PREZZI!$A$4:$DK$4,))/100</f>
        <v>0</v>
      </c>
      <c r="P39" s="20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3.39E-4</v>
      </c>
      <c r="R39" s="56">
        <f>INDEX(Prezzi,MATCH(($B$10),PREZZI!$A$4:$A$11,),MATCH(PREZZI!$BE$4,PREZZI!$A$4:$DK$4,))/100</f>
        <v>0</v>
      </c>
      <c r="S39" s="154">
        <f>INDEX(Prezzi,MATCH(($B$10),PREZZI!$A$4:$A$11,),MATCH(PREZZI!$BM$4,PREZZI!$A$4:$DK$4,))/100</f>
        <v>0</v>
      </c>
      <c r="T39" s="144">
        <f>INDEX(Prezzi,MATCH(($B$10),PREZZI!$A$4:$A$11,),MATCH(PREZZI!$BU$4,PREZZI!$A$4:$DK$4,))/100</f>
        <v>1.186E-3</v>
      </c>
      <c r="U39" s="276"/>
      <c r="V39" s="276"/>
      <c r="W39" s="273"/>
    </row>
    <row r="40" spans="1:23" ht="12.6" customHeight="1" x14ac:dyDescent="0.15">
      <c r="A40" s="66" t="s">
        <v>67</v>
      </c>
      <c r="B40" s="236"/>
      <c r="C40" s="247"/>
      <c r="D40" s="250"/>
      <c r="E40" s="239"/>
      <c r="F40" s="239"/>
      <c r="G40" s="239"/>
      <c r="H40" s="279"/>
      <c r="I40" s="279"/>
      <c r="J40" s="279"/>
      <c r="K40" s="279"/>
      <c r="L40" s="144">
        <f>INDEX(Prezzi,MATCH(($B$10),PREZZI!$A$4:$A$11,),MATCH(PREZZI!$Q$4,PREZZI!$A$4:$DK$4,))/100</f>
        <v>6.7751999999999993E-2</v>
      </c>
      <c r="M40" s="279"/>
      <c r="N40" s="144">
        <f>INDEX(Prezzi,MATCH(($B$10),PREZZI!$A$4:$A$11,),MATCH(PREZZI!$Z$4,PREZZI!$A$4:$DK$4,))/100</f>
        <v>6.6E-3</v>
      </c>
      <c r="O40" s="220">
        <f>INDEX(Prezzi,MATCH(($B$10),PREZZI!$A$4:$A$11,),MATCH(PREZZI!$AH$4,PREZZI!$A$4:$DK$4,))/100</f>
        <v>0</v>
      </c>
      <c r="P40" s="20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3.39E-4</v>
      </c>
      <c r="R40" s="56">
        <f>INDEX(Prezzi,MATCH(($B$10),PREZZI!$A$4:$A$11,),MATCH(PREZZI!$BF$4,PREZZI!$A$4:$DK$4,))/100</f>
        <v>0</v>
      </c>
      <c r="S40" s="154">
        <f>INDEX(Prezzi,MATCH(($B$10),PREZZI!$A$4:$A$11,),MATCH(PREZZI!$BN$4,PREZZI!$A$4:$DK$4,))/100</f>
        <v>0</v>
      </c>
      <c r="T40" s="144">
        <f>INDEX(Prezzi,MATCH(($B$10),PREZZI!$A$4:$A$11,),MATCH(PREZZI!$BV$4,PREZZI!$A$4:$DK$4,))/100</f>
        <v>1.186E-3</v>
      </c>
      <c r="U40" s="276"/>
      <c r="V40" s="276"/>
      <c r="W40" s="273"/>
    </row>
    <row r="41" spans="1:23" ht="12.6" customHeight="1" x14ac:dyDescent="0.15">
      <c r="A41" s="66" t="s">
        <v>68</v>
      </c>
      <c r="B41" s="236"/>
      <c r="C41" s="247"/>
      <c r="D41" s="250"/>
      <c r="E41" s="239"/>
      <c r="F41" s="239"/>
      <c r="G41" s="239"/>
      <c r="H41" s="279"/>
      <c r="I41" s="279"/>
      <c r="J41" s="279"/>
      <c r="K41" s="279"/>
      <c r="L41" s="144">
        <f>INDEX(Prezzi,MATCH(($B$10),PREZZI!$A$4:$A$11,),MATCH(PREZZI!$R$4,PREZZI!$A$4:$DK$4,))/100</f>
        <v>3.3251000000000003E-2</v>
      </c>
      <c r="M41" s="279"/>
      <c r="N41" s="144">
        <f>INDEX(Prezzi,MATCH(($B$10),PREZZI!$A$4:$A$11,),MATCH(PREZZI!$AA$4,PREZZI!$A$4:$DK$4,))/100</f>
        <v>0</v>
      </c>
      <c r="O41" s="220">
        <f>INDEX(Prezzi,MATCH(($B$10),PREZZI!$A$4:$A$11,),MATCH(PREZZI!$AI$4,PREZZI!$A$4:$DK$4,))/100</f>
        <v>0</v>
      </c>
      <c r="P41" s="20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1.7100000000000001E-4</v>
      </c>
      <c r="R41" s="56">
        <f>INDEX(Prezzi,MATCH(($B$10),PREZZI!$A$4:$A$11,),MATCH(PREZZI!$BG$4,PREZZI!$A$4:$DK$4,))/100</f>
        <v>0</v>
      </c>
      <c r="S41" s="154">
        <f>INDEX(Prezzi,MATCH(($B$10),PREZZI!$A$4:$A$11,),MATCH(PREZZI!$BO$4,PREZZI!$A$4:$DK$4,))/100</f>
        <v>0</v>
      </c>
      <c r="T41" s="144">
        <f>INDEX(Prezzi,MATCH(($B$10),PREZZI!$A$4:$A$11,),MATCH(PREZZI!$BW$4,PREZZI!$A$4:$DK$4,))/100</f>
        <v>5.9999999999999995E-4</v>
      </c>
      <c r="U41" s="276"/>
      <c r="V41" s="276"/>
      <c r="W41" s="273"/>
    </row>
    <row r="42" spans="1:23" ht="12.6" customHeight="1" thickBot="1" x14ac:dyDescent="0.2">
      <c r="A42" s="67" t="s">
        <v>69</v>
      </c>
      <c r="B42" s="237"/>
      <c r="C42" s="248"/>
      <c r="D42" s="251"/>
      <c r="E42" s="240"/>
      <c r="F42" s="240"/>
      <c r="G42" s="240"/>
      <c r="H42" s="280"/>
      <c r="I42" s="280"/>
      <c r="J42" s="280"/>
      <c r="K42" s="280"/>
      <c r="L42" s="145">
        <f>INDEX(Prezzi,MATCH(($B$10),PREZZI!$A$4:$A$11,),MATCH(PREZZI!$S$4,PREZZI!$A$4:$DK$4,))/100</f>
        <v>9.2500000000000013E-3</v>
      </c>
      <c r="M42" s="280"/>
      <c r="N42" s="145">
        <f>INDEX(Prezzi,MATCH(($B$10),PREZZI!$A$4:$A$11,),MATCH(PREZZI!$AB$4,PREZZI!$A$4:$DK$4,))/100</f>
        <v>0</v>
      </c>
      <c r="O42" s="221">
        <f>INDEX(Prezzi,MATCH(($B$10),PREZZI!$A$4:$A$11,),MATCH(PREZZI!$AJ$4,PREZZI!$A$4:$DK$4,))/100</f>
        <v>0</v>
      </c>
      <c r="P42" s="202">
        <f>INDEX(Prezzi,MATCH(($B$10),PREZZI!$A$4:$A$11,),MATCH(PREZZI!$AR$4,PREZZI!$A$4:$DK$4,))/100</f>
        <v>0</v>
      </c>
      <c r="Q42" s="153">
        <f>INDEX(Prezzi,MATCH(($B$10),PREZZI!$A$4:$A$11,),MATCH(PREZZI!$AZ$4,PREZZI!$A$4:$DK$4,))/100</f>
        <v>1.7100000000000001E-4</v>
      </c>
      <c r="R42" s="153">
        <f>INDEX(Prezzi,MATCH(($B$10),PREZZI!$A$4:$A$11,),MATCH(PREZZI!$BH$4,PREZZI!$A$4:$DK$4,))/100</f>
        <v>0</v>
      </c>
      <c r="S42" s="155">
        <f>INDEX(Prezzi,MATCH(($B$10),PREZZI!$A$4:$A$11,),MATCH(PREZZI!$BP$4,PREZZI!$A$4:$DK$4,))/100</f>
        <v>0</v>
      </c>
      <c r="T42" s="145">
        <f>INDEX(Prezzi,MATCH(($B$10),PREZZI!$A$4:$A$11,),MATCH(PREZZI!$BX$4,PREZZI!$A$4:$DK$4,))/100</f>
        <v>5.9999999999999995E-4</v>
      </c>
      <c r="U42" s="277"/>
      <c r="V42" s="277"/>
      <c r="W42" s="27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6"/>
      <c r="R44" s="58" t="s">
        <v>108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22</v>
      </c>
      <c r="C47" s="69"/>
      <c r="D47" s="70"/>
      <c r="E47" s="68" t="s">
        <v>116</v>
      </c>
      <c r="F47" s="77" t="s">
        <v>120</v>
      </c>
      <c r="G47" s="70"/>
      <c r="H47" s="70"/>
      <c r="I47" s="70"/>
      <c r="J47" s="284" t="s">
        <v>101</v>
      </c>
      <c r="K47" s="285"/>
      <c r="L47" s="285"/>
      <c r="M47" s="285"/>
      <c r="N47" s="286"/>
      <c r="O47" s="224"/>
    </row>
    <row r="48" spans="1:23" ht="99.95" customHeight="1" x14ac:dyDescent="0.15">
      <c r="A48" s="83"/>
      <c r="B48" s="90" t="s">
        <v>95</v>
      </c>
      <c r="C48" s="91" t="s">
        <v>96</v>
      </c>
      <c r="D48" s="92" t="s">
        <v>107</v>
      </c>
      <c r="E48" s="93" t="s">
        <v>99</v>
      </c>
      <c r="F48" s="102" t="s">
        <v>121</v>
      </c>
      <c r="G48" s="100" t="s">
        <v>122</v>
      </c>
      <c r="H48" s="287" t="s">
        <v>200</v>
      </c>
      <c r="I48" s="288"/>
      <c r="J48" s="107" t="s">
        <v>29</v>
      </c>
      <c r="K48" s="108" t="s">
        <v>30</v>
      </c>
      <c r="L48" s="108" t="s">
        <v>112</v>
      </c>
      <c r="M48" s="205"/>
      <c r="N48" s="109" t="s">
        <v>114</v>
      </c>
      <c r="O48" s="225"/>
    </row>
    <row r="49" spans="1:15" ht="24.95" customHeight="1" x14ac:dyDescent="0.15">
      <c r="A49" s="83"/>
      <c r="B49" s="71" t="s">
        <v>98</v>
      </c>
      <c r="C49" s="59"/>
      <c r="D49" s="62" t="s">
        <v>97</v>
      </c>
      <c r="E49" s="103" t="s">
        <v>233</v>
      </c>
      <c r="F49" s="104" t="s">
        <v>117</v>
      </c>
      <c r="G49" s="101" t="s">
        <v>111</v>
      </c>
      <c r="H49" s="289" t="s">
        <v>120</v>
      </c>
      <c r="I49" s="290"/>
      <c r="J49" s="133" t="s">
        <v>132</v>
      </c>
      <c r="K49" s="132" t="s">
        <v>139</v>
      </c>
      <c r="L49" s="112" t="s">
        <v>113</v>
      </c>
      <c r="M49" s="206"/>
      <c r="N49" s="113" t="s">
        <v>118</v>
      </c>
      <c r="O49" s="206"/>
    </row>
    <row r="50" spans="1:15" ht="24.95" customHeight="1" thickBot="1" x14ac:dyDescent="0.2">
      <c r="A50" s="84"/>
      <c r="B50" s="94" t="s">
        <v>92</v>
      </c>
      <c r="C50" s="95" t="s">
        <v>92</v>
      </c>
      <c r="D50" s="96" t="s">
        <v>93</v>
      </c>
      <c r="E50" s="97" t="s">
        <v>100</v>
      </c>
      <c r="F50" s="105" t="s">
        <v>100</v>
      </c>
      <c r="G50" s="98" t="s">
        <v>100</v>
      </c>
      <c r="H50" s="97" t="s">
        <v>100</v>
      </c>
      <c r="I50" s="194" t="s">
        <v>201</v>
      </c>
      <c r="J50" s="110" t="s">
        <v>93</v>
      </c>
      <c r="K50" s="111" t="s">
        <v>93</v>
      </c>
      <c r="L50" s="111" t="s">
        <v>93</v>
      </c>
      <c r="M50" s="207"/>
      <c r="N50" s="106" t="s">
        <v>93</v>
      </c>
      <c r="O50" s="226"/>
    </row>
    <row r="51" spans="1:15" ht="12.6" customHeight="1" x14ac:dyDescent="0.15">
      <c r="A51" s="74" t="s">
        <v>63</v>
      </c>
      <c r="B51" s="257">
        <f>INDEX(Prezzi,MATCH(($B$10),PREZZI!$A$4:$A$11,),MATCH(PREZZI!$CC$4,PREZZI!$A$4:$DK$4,))</f>
        <v>63.36</v>
      </c>
      <c r="C51" s="260">
        <f>INDEX(Prezzi,MATCH(($B$10),PREZZI!$A$4:$A$11,),MATCH(PREZZI!$CD$4,PREZZI!$A$4:$DK$4,))</f>
        <v>83.2</v>
      </c>
      <c r="D51" s="99">
        <f>INDEX(Prezzi,MATCH(($B$10),PREZZI!$A$4:$A$11,),MATCH(PREZZI!$CE$4,PREZZI!$A$4:$DK$4,))/100</f>
        <v>7.9459999999999999E-3</v>
      </c>
      <c r="E51" s="266">
        <f>INDEX(Prezzi,MATCH(($B$10),PREZZI!$A$4:$A$11,),MATCH(E49,PREZZI!$A$4:$DK$4,))</f>
        <v>3.327124</v>
      </c>
      <c r="F51" s="266">
        <f>INDEX(Prezzi,MATCH(($B$10),PREZZI!$A$4:$A$11,),MATCH(F49,PREZZI!$A$4:$DK$4,))</f>
        <v>9.2245830000000009</v>
      </c>
      <c r="G51" s="263">
        <f>INDEX(Prezzi,MATCH(($B$10),PREZZI!$A$4:$A$11,),MATCH(G49,PREZZI!$A$4:$DK$4,))</f>
        <v>1.1674709999999999</v>
      </c>
      <c r="H51" s="266">
        <f>F51+G51</f>
        <v>10.392054000000002</v>
      </c>
      <c r="I51" s="263">
        <f>H51*E8</f>
        <v>0.40030192008000004</v>
      </c>
      <c r="J51" s="266">
        <f>INDEX(Prezzi,MATCH(($B$10),PREZZI!$A$4:$A$11,),MATCH(J49,PREZZI!$A$4:$DK$4,))</f>
        <v>0</v>
      </c>
      <c r="K51" s="275">
        <f>INDEX(Prezzi,MATCH(($B$10),PREZZI!$A$4:$A$11,),MATCH(K49,PREZZI!$A$4:$DK$4,))</f>
        <v>0</v>
      </c>
      <c r="L51" s="275">
        <f>INDEX(Prezzi,MATCH(($B$10),PREZZI!$A$4:$A$11,),MATCH(L49,PREZZI!$A$4:$DK$4,))</f>
        <v>0</v>
      </c>
      <c r="M51" s="208"/>
      <c r="N51" s="272">
        <f>INDEX(Prezzi,MATCH(($B$10),PREZZI!$A$4:$A$11,),MATCH(N49,PREZZI!$A$4:$DK$4,))</f>
        <v>0</v>
      </c>
      <c r="O51" s="154"/>
    </row>
    <row r="52" spans="1:15" ht="12.6" customHeight="1" x14ac:dyDescent="0.15">
      <c r="A52" s="75" t="s">
        <v>71</v>
      </c>
      <c r="B52" s="258"/>
      <c r="C52" s="261"/>
      <c r="D52" s="72">
        <f>INDEX(Prezzi,MATCH(($B$10),PREZZI!$A$4:$A$11,),MATCH(PREZZI!$CF$4,PREZZI!$A$4:$DK$4,))/100</f>
        <v>7.9459999999999999E-3</v>
      </c>
      <c r="E52" s="267"/>
      <c r="F52" s="267"/>
      <c r="G52" s="264"/>
      <c r="H52" s="267"/>
      <c r="I52" s="264"/>
      <c r="J52" s="244"/>
      <c r="K52" s="276"/>
      <c r="L52" s="276"/>
      <c r="M52" s="209"/>
      <c r="N52" s="273"/>
      <c r="O52" s="154"/>
    </row>
    <row r="53" spans="1:15" ht="12.6" customHeight="1" x14ac:dyDescent="0.15">
      <c r="A53" s="75" t="s">
        <v>64</v>
      </c>
      <c r="B53" s="258"/>
      <c r="C53" s="261"/>
      <c r="D53" s="72">
        <f>INDEX(Prezzi,MATCH(($B$10),PREZZI!$A$4:$A$11,),MATCH(PREZZI!$CG$4,PREZZI!$A$4:$DK$4,))/100</f>
        <v>7.9459999999999999E-3</v>
      </c>
      <c r="E53" s="267"/>
      <c r="F53" s="267"/>
      <c r="G53" s="264"/>
      <c r="H53" s="267"/>
      <c r="I53" s="264"/>
      <c r="J53" s="244"/>
      <c r="K53" s="276"/>
      <c r="L53" s="276"/>
      <c r="M53" s="209"/>
      <c r="N53" s="273"/>
      <c r="O53" s="154"/>
    </row>
    <row r="54" spans="1:15" ht="12.6" customHeight="1" x14ac:dyDescent="0.15">
      <c r="A54" s="75" t="s">
        <v>65</v>
      </c>
      <c r="B54" s="258"/>
      <c r="C54" s="261"/>
      <c r="D54" s="72">
        <f>INDEX(Prezzi,MATCH(($B$10),PREZZI!$A$4:$A$11,),MATCH(PREZZI!$CH$4,PREZZI!$A$4:$DK$4,))/100</f>
        <v>7.9459999999999999E-3</v>
      </c>
      <c r="E54" s="267"/>
      <c r="F54" s="267"/>
      <c r="G54" s="264"/>
      <c r="H54" s="267"/>
      <c r="I54" s="264"/>
      <c r="J54" s="244"/>
      <c r="K54" s="276"/>
      <c r="L54" s="276"/>
      <c r="M54" s="209"/>
      <c r="N54" s="273"/>
      <c r="O54" s="154"/>
    </row>
    <row r="55" spans="1:15" ht="12.6" customHeight="1" x14ac:dyDescent="0.15">
      <c r="A55" s="75" t="s">
        <v>66</v>
      </c>
      <c r="B55" s="258"/>
      <c r="C55" s="261"/>
      <c r="D55" s="72">
        <f>INDEX(Prezzi,MATCH(($B$10),PREZZI!$A$4:$A$11,),MATCH(PREZZI!$CI$4,PREZZI!$A$4:$DK$4,))/100</f>
        <v>7.9459999999999999E-3</v>
      </c>
      <c r="E55" s="267"/>
      <c r="F55" s="267"/>
      <c r="G55" s="264"/>
      <c r="H55" s="267"/>
      <c r="I55" s="264"/>
      <c r="J55" s="244"/>
      <c r="K55" s="276"/>
      <c r="L55" s="276"/>
      <c r="M55" s="209"/>
      <c r="N55" s="273"/>
      <c r="O55" s="154"/>
    </row>
    <row r="56" spans="1:15" ht="12.6" customHeight="1" x14ac:dyDescent="0.15">
      <c r="A56" s="75" t="s">
        <v>67</v>
      </c>
      <c r="B56" s="258"/>
      <c r="C56" s="261"/>
      <c r="D56" s="72">
        <f>INDEX(Prezzi,MATCH(($B$10),PREZZI!$A$4:$A$11,),MATCH(PREZZI!$CJ$4,PREZZI!$A$4:$DK$4,))/100</f>
        <v>7.9459999999999999E-3</v>
      </c>
      <c r="E56" s="267"/>
      <c r="F56" s="267"/>
      <c r="G56" s="264"/>
      <c r="H56" s="267"/>
      <c r="I56" s="264"/>
      <c r="J56" s="244"/>
      <c r="K56" s="276"/>
      <c r="L56" s="276"/>
      <c r="M56" s="209"/>
      <c r="N56" s="273"/>
      <c r="O56" s="154"/>
    </row>
    <row r="57" spans="1:15" ht="12.6" customHeight="1" x14ac:dyDescent="0.15">
      <c r="A57" s="75" t="s">
        <v>68</v>
      </c>
      <c r="B57" s="258"/>
      <c r="C57" s="261"/>
      <c r="D57" s="72">
        <f>INDEX(Prezzi,MATCH(($B$10),PREZZI!$A$4:$A$11,),MATCH(PREZZI!$CK$4,PREZZI!$A$4:$DK$4,))/100</f>
        <v>7.9459999999999999E-3</v>
      </c>
      <c r="E57" s="267"/>
      <c r="F57" s="267"/>
      <c r="G57" s="264"/>
      <c r="H57" s="267"/>
      <c r="I57" s="264"/>
      <c r="J57" s="244"/>
      <c r="K57" s="276"/>
      <c r="L57" s="276"/>
      <c r="M57" s="209"/>
      <c r="N57" s="273"/>
      <c r="O57" s="154"/>
    </row>
    <row r="58" spans="1:15" ht="12.6" customHeight="1" thickBot="1" x14ac:dyDescent="0.2">
      <c r="A58" s="76" t="s">
        <v>69</v>
      </c>
      <c r="B58" s="259"/>
      <c r="C58" s="262"/>
      <c r="D58" s="73">
        <f>INDEX(Prezzi,MATCH(($B$10),PREZZI!$A$4:$A$11,),MATCH(PREZZI!$CL$4,PREZZI!$A$4:$DK$4,))/100</f>
        <v>7.9459999999999999E-3</v>
      </c>
      <c r="E58" s="268"/>
      <c r="F58" s="268"/>
      <c r="G58" s="265"/>
      <c r="H58" s="268"/>
      <c r="I58" s="265"/>
      <c r="J58" s="291"/>
      <c r="K58" s="277"/>
      <c r="L58" s="277"/>
      <c r="M58" s="210"/>
      <c r="N58" s="274"/>
      <c r="O58" s="154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5" t="s">
        <v>202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UafHqS4WamY9z3zg+5NcgzjMxZgDPYAYWBJ/t2ocDO3ErscTvQP6xRr4zBg791zfcI3dwJ+cKlPGDxnhBcZHgA==" saltValue="RqX58u/pe26zmTOl6TdDpA==" spinCount="100000" sheet="1" selectLockedCells="1"/>
  <protectedRanges>
    <protectedRange sqref="B8:C8 E8:F8 E10:F10" name="Intervallo1"/>
  </protectedRanges>
  <mergeCells count="41"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B51:B58"/>
    <mergeCell ref="C51:C58"/>
    <mergeCell ref="G51:G58"/>
    <mergeCell ref="E51:E58"/>
    <mergeCell ref="F51:F58"/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B8" sqref="B8:C8"/>
      <selection pane="bottomLeft" activeCell="B8" sqref="B8:C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0</v>
      </c>
      <c r="B1" s="3"/>
    </row>
    <row r="2" spans="1:2" ht="20.100000000000001" hidden="1" customHeight="1" outlineLevel="1" x14ac:dyDescent="0.15">
      <c r="A2" s="2" t="s">
        <v>45</v>
      </c>
      <c r="B2" s="2" t="s">
        <v>48</v>
      </c>
    </row>
    <row r="3" spans="1:2" ht="9.9499999999999993" hidden="1" customHeight="1" outlineLevel="1" x14ac:dyDescent="0.15">
      <c r="A3" s="1" t="s">
        <v>1</v>
      </c>
      <c r="B3" s="4" t="s">
        <v>49</v>
      </c>
    </row>
    <row r="4" spans="1:2" ht="9.9499999999999993" hidden="1" customHeight="1" outlineLevel="1" x14ac:dyDescent="0.15">
      <c r="A4" s="1" t="s">
        <v>2</v>
      </c>
      <c r="B4" s="4" t="s">
        <v>49</v>
      </c>
    </row>
    <row r="5" spans="1:2" ht="9.9499999999999993" hidden="1" customHeight="1" outlineLevel="1" x14ac:dyDescent="0.15">
      <c r="A5" s="1" t="s">
        <v>3</v>
      </c>
      <c r="B5" s="4" t="s">
        <v>50</v>
      </c>
    </row>
    <row r="6" spans="1:2" ht="9.9499999999999993" hidden="1" customHeight="1" outlineLevel="1" x14ac:dyDescent="0.15">
      <c r="A6" s="1" t="s">
        <v>4</v>
      </c>
      <c r="B6" s="4" t="s">
        <v>51</v>
      </c>
    </row>
    <row r="7" spans="1:2" ht="9.9499999999999993" hidden="1" customHeight="1" outlineLevel="1" x14ac:dyDescent="0.15">
      <c r="A7" s="1" t="s">
        <v>5</v>
      </c>
      <c r="B7" s="4" t="s">
        <v>52</v>
      </c>
    </row>
    <row r="8" spans="1:2" ht="9.9499999999999993" hidden="1" customHeight="1" outlineLevel="1" x14ac:dyDescent="0.15">
      <c r="A8" s="1" t="s">
        <v>7</v>
      </c>
      <c r="B8" s="4" t="s">
        <v>52</v>
      </c>
    </row>
    <row r="9" spans="1:2" ht="9.9499999999999993" hidden="1" customHeight="1" outlineLevel="1" x14ac:dyDescent="0.15">
      <c r="A9" s="1" t="s">
        <v>8</v>
      </c>
      <c r="B9" s="4" t="s">
        <v>51</v>
      </c>
    </row>
    <row r="10" spans="1:2" ht="9.9499999999999993" hidden="1" customHeight="1" outlineLevel="1" x14ac:dyDescent="0.15">
      <c r="A10" s="1" t="s">
        <v>9</v>
      </c>
      <c r="B10" s="4" t="s">
        <v>53</v>
      </c>
    </row>
    <row r="11" spans="1:2" ht="9.9499999999999993" hidden="1" customHeight="1" outlineLevel="1" x14ac:dyDescent="0.15">
      <c r="A11" s="1" t="s">
        <v>10</v>
      </c>
      <c r="B11" s="4" t="s">
        <v>52</v>
      </c>
    </row>
    <row r="12" spans="1:2" ht="9.9499999999999993" hidden="1" customHeight="1" outlineLevel="1" x14ac:dyDescent="0.15">
      <c r="A12" s="1" t="s">
        <v>11</v>
      </c>
      <c r="B12" s="4" t="s">
        <v>54</v>
      </c>
    </row>
    <row r="13" spans="1:2" ht="9.9499999999999993" hidden="1" customHeight="1" outlineLevel="1" x14ac:dyDescent="0.15">
      <c r="A13" s="1" t="s">
        <v>12</v>
      </c>
      <c r="B13" s="4" t="s">
        <v>49</v>
      </c>
    </row>
    <row r="14" spans="1:2" ht="9.9499999999999993" hidden="1" customHeight="1" outlineLevel="1" x14ac:dyDescent="0.15">
      <c r="A14" s="1" t="s">
        <v>13</v>
      </c>
      <c r="B14" s="4" t="s">
        <v>53</v>
      </c>
    </row>
    <row r="15" spans="1:2" ht="9.9499999999999993" hidden="1" customHeight="1" outlineLevel="1" x14ac:dyDescent="0.15">
      <c r="A15" s="1" t="s">
        <v>14</v>
      </c>
      <c r="B15" s="4" t="s">
        <v>49</v>
      </c>
    </row>
    <row r="16" spans="1:2" ht="9.9499999999999993" hidden="1" customHeight="1" outlineLevel="1" x14ac:dyDescent="0.15">
      <c r="A16" s="1" t="s">
        <v>15</v>
      </c>
      <c r="B16" s="4" t="s">
        <v>50</v>
      </c>
    </row>
    <row r="17" spans="1:2" ht="9.9499999999999993" hidden="1" customHeight="1" outlineLevel="1" x14ac:dyDescent="0.15">
      <c r="A17" s="1" t="s">
        <v>234</v>
      </c>
      <c r="B17" s="4" t="s">
        <v>235</v>
      </c>
    </row>
    <row r="18" spans="1:2" ht="9.9499999999999993" hidden="1" customHeight="1" outlineLevel="1" x14ac:dyDescent="0.15">
      <c r="A18" s="1" t="s">
        <v>16</v>
      </c>
      <c r="B18" s="4" t="s">
        <v>54</v>
      </c>
    </row>
    <row r="19" spans="1:2" ht="9.9499999999999993" hidden="1" customHeight="1" outlineLevel="1" x14ac:dyDescent="0.15">
      <c r="A19" s="1" t="s">
        <v>17</v>
      </c>
      <c r="B19" s="4" t="s">
        <v>52</v>
      </c>
    </row>
    <row r="20" spans="1:2" ht="9.9499999999999993" hidden="1" customHeight="1" outlineLevel="1" x14ac:dyDescent="0.15">
      <c r="A20" s="1" t="s">
        <v>18</v>
      </c>
      <c r="B20" s="4" t="s">
        <v>54</v>
      </c>
    </row>
    <row r="21" spans="1:2" ht="9.9499999999999993" hidden="1" customHeight="1" outlineLevel="1" x14ac:dyDescent="0.15">
      <c r="A21" s="1" t="s">
        <v>19</v>
      </c>
      <c r="B21" s="4" t="s">
        <v>53</v>
      </c>
    </row>
    <row r="22" spans="1:2" ht="9.9499999999999993" hidden="1" customHeight="1" outlineLevel="1" x14ac:dyDescent="0.15">
      <c r="A22" s="1" t="s">
        <v>20</v>
      </c>
      <c r="B22" s="4" t="s">
        <v>52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HwU+0ziT4orbwSqeyADDDEf+9BAF4K4LttnytFbPg5MNhV0izQ35ukjWpCQomrz9pv29L/WZZRtCB84hhentAg==" saltValue="LhOmJqCDHRHeNX0nVvNPww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30" zoomScaleNormal="130" workbookViewId="0">
      <pane xSplit="1" topLeftCell="CJ1" activePane="topRight" state="frozen"/>
      <selection activeCell="B8" sqref="B8:C8"/>
      <selection pane="topRight" activeCell="CM6" sqref="CM6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52" width="8.83203125" style="1" customWidth="1" outlineLevel="1"/>
    <col min="53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2.5" style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thickTop="1" thickBot="1" x14ac:dyDescent="0.2">
      <c r="A1" s="227" t="s">
        <v>250</v>
      </c>
      <c r="B1" s="5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319" t="s">
        <v>23</v>
      </c>
      <c r="CC1" s="313" t="s">
        <v>22</v>
      </c>
      <c r="CD1" s="314"/>
      <c r="CE1" s="314"/>
      <c r="CF1" s="314"/>
      <c r="CG1" s="314"/>
      <c r="CH1" s="314"/>
      <c r="CI1" s="314"/>
      <c r="CJ1" s="314"/>
      <c r="CK1" s="314"/>
      <c r="CL1" s="315"/>
      <c r="CM1" s="325" t="s">
        <v>109</v>
      </c>
      <c r="CN1" s="326"/>
      <c r="CO1" s="6" t="s">
        <v>24</v>
      </c>
      <c r="CP1" s="7"/>
      <c r="CQ1" s="7"/>
      <c r="CR1" s="7"/>
      <c r="CS1" s="296" t="s">
        <v>25</v>
      </c>
      <c r="CT1" s="297"/>
      <c r="CU1" s="297"/>
      <c r="CV1" s="321" t="s">
        <v>47</v>
      </c>
      <c r="CW1" s="322"/>
      <c r="CX1" s="322"/>
      <c r="CY1" s="322"/>
      <c r="CZ1" s="322"/>
      <c r="DA1" s="322"/>
      <c r="DB1" s="322"/>
      <c r="DC1" s="322"/>
      <c r="DD1" s="292" t="s">
        <v>80</v>
      </c>
      <c r="DE1" s="293"/>
      <c r="DF1" s="293"/>
      <c r="DG1" s="293"/>
      <c r="DH1" s="293"/>
      <c r="DI1" s="293"/>
      <c r="DJ1" s="293"/>
      <c r="DK1" s="293"/>
    </row>
    <row r="2" spans="1:115" ht="60" hidden="1" customHeight="1" outlineLevel="1" thickTop="1" x14ac:dyDescent="0.15">
      <c r="A2" s="34"/>
      <c r="B2" s="296" t="s">
        <v>25</v>
      </c>
      <c r="C2" s="297"/>
      <c r="D2" s="297"/>
      <c r="E2" s="297"/>
      <c r="F2" s="297"/>
      <c r="G2" s="297"/>
      <c r="H2" s="297"/>
      <c r="I2" s="297"/>
      <c r="J2" s="297"/>
      <c r="K2" s="298"/>
      <c r="L2" s="302" t="s">
        <v>26</v>
      </c>
      <c r="M2" s="303"/>
      <c r="N2" s="303"/>
      <c r="O2" s="303"/>
      <c r="P2" s="303"/>
      <c r="Q2" s="303"/>
      <c r="R2" s="303"/>
      <c r="S2" s="304"/>
      <c r="T2" s="8" t="s">
        <v>27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28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41"/>
      <c r="CB2" s="320"/>
      <c r="CC2" s="316"/>
      <c r="CD2" s="317"/>
      <c r="CE2" s="317"/>
      <c r="CF2" s="317"/>
      <c r="CG2" s="317"/>
      <c r="CH2" s="317"/>
      <c r="CI2" s="317"/>
      <c r="CJ2" s="317"/>
      <c r="CK2" s="317"/>
      <c r="CL2" s="318"/>
      <c r="CM2" s="327"/>
      <c r="CN2" s="328"/>
      <c r="CO2" s="308" t="s">
        <v>29</v>
      </c>
      <c r="CP2" s="310" t="s">
        <v>30</v>
      </c>
      <c r="CQ2" s="310" t="s">
        <v>112</v>
      </c>
      <c r="CR2" s="310" t="s">
        <v>114</v>
      </c>
      <c r="CS2" s="299"/>
      <c r="CT2" s="300"/>
      <c r="CU2" s="300"/>
      <c r="CV2" s="323"/>
      <c r="CW2" s="324"/>
      <c r="CX2" s="324"/>
      <c r="CY2" s="324"/>
      <c r="CZ2" s="324"/>
      <c r="DA2" s="324"/>
      <c r="DB2" s="324"/>
      <c r="DC2" s="324"/>
      <c r="DD2" s="294"/>
      <c r="DE2" s="295"/>
      <c r="DF2" s="295"/>
      <c r="DG2" s="295"/>
      <c r="DH2" s="295"/>
      <c r="DI2" s="295"/>
      <c r="DJ2" s="295"/>
      <c r="DK2" s="295"/>
    </row>
    <row r="3" spans="1:115" ht="60" hidden="1" customHeight="1" outlineLevel="1" x14ac:dyDescent="0.15">
      <c r="A3" s="34"/>
      <c r="B3" s="299"/>
      <c r="C3" s="300"/>
      <c r="D3" s="300"/>
      <c r="E3" s="300"/>
      <c r="F3" s="300"/>
      <c r="G3" s="300"/>
      <c r="H3" s="300"/>
      <c r="I3" s="300"/>
      <c r="J3" s="300"/>
      <c r="K3" s="301"/>
      <c r="L3" s="305"/>
      <c r="M3" s="306"/>
      <c r="N3" s="306"/>
      <c r="O3" s="306"/>
      <c r="P3" s="306"/>
      <c r="Q3" s="306"/>
      <c r="R3" s="306"/>
      <c r="S3" s="307"/>
      <c r="T3" s="12" t="s">
        <v>31</v>
      </c>
      <c r="U3" s="124" t="s">
        <v>134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9" t="s">
        <v>103</v>
      </c>
      <c r="AT3" s="160"/>
      <c r="AU3" s="160"/>
      <c r="AV3" s="160"/>
      <c r="AW3" s="160"/>
      <c r="AX3" s="160"/>
      <c r="AY3" s="160"/>
      <c r="AZ3" s="161"/>
      <c r="BA3" s="159" t="s">
        <v>104</v>
      </c>
      <c r="BB3" s="160"/>
      <c r="BC3" s="160"/>
      <c r="BD3" s="160"/>
      <c r="BE3" s="160"/>
      <c r="BF3" s="160"/>
      <c r="BG3" s="160"/>
      <c r="BH3" s="161"/>
      <c r="BI3" s="160" t="s">
        <v>105</v>
      </c>
      <c r="BJ3" s="160"/>
      <c r="BK3" s="160"/>
      <c r="BL3" s="160"/>
      <c r="BM3" s="160"/>
      <c r="BN3" s="160"/>
      <c r="BO3" s="160"/>
      <c r="BP3" s="160"/>
      <c r="BQ3" s="159" t="s">
        <v>106</v>
      </c>
      <c r="BR3" s="160"/>
      <c r="BS3" s="160"/>
      <c r="BT3" s="160"/>
      <c r="BU3" s="160"/>
      <c r="BV3" s="160"/>
      <c r="BW3" s="160"/>
      <c r="BX3" s="161"/>
      <c r="BY3" s="162" t="s">
        <v>140</v>
      </c>
      <c r="BZ3" s="162" t="s">
        <v>141</v>
      </c>
      <c r="CA3" s="162" t="s">
        <v>142</v>
      </c>
      <c r="CB3" s="125" t="s">
        <v>33</v>
      </c>
      <c r="CC3" s="15" t="s">
        <v>31</v>
      </c>
      <c r="CD3" s="16"/>
      <c r="CE3" s="17" t="s">
        <v>32</v>
      </c>
      <c r="CF3" s="18"/>
      <c r="CG3" s="18"/>
      <c r="CH3" s="18"/>
      <c r="CI3" s="18"/>
      <c r="CJ3" s="18"/>
      <c r="CK3" s="18"/>
      <c r="CL3" s="19"/>
      <c r="CM3" s="118" t="s">
        <v>121</v>
      </c>
      <c r="CN3" s="119" t="s">
        <v>122</v>
      </c>
      <c r="CO3" s="309"/>
      <c r="CP3" s="311"/>
      <c r="CQ3" s="312"/>
      <c r="CR3" s="312"/>
      <c r="CS3" s="170" t="s">
        <v>25</v>
      </c>
      <c r="CT3" s="39"/>
      <c r="CU3" s="39"/>
      <c r="CV3" s="40" t="s">
        <v>89</v>
      </c>
      <c r="CW3" s="41"/>
      <c r="CX3" s="41"/>
      <c r="CY3" s="41"/>
      <c r="CZ3" s="41"/>
      <c r="DA3" s="41"/>
      <c r="DB3" s="41"/>
      <c r="DC3" s="42"/>
      <c r="DD3" s="40" t="s">
        <v>89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46</v>
      </c>
      <c r="B4" s="156" t="s">
        <v>159</v>
      </c>
      <c r="C4" s="157" t="s">
        <v>160</v>
      </c>
      <c r="D4" s="158" t="s">
        <v>161</v>
      </c>
      <c r="E4" s="156" t="s">
        <v>162</v>
      </c>
      <c r="F4" s="157" t="s">
        <v>163</v>
      </c>
      <c r="G4" s="158" t="s">
        <v>164</v>
      </c>
      <c r="H4" s="120" t="s">
        <v>123</v>
      </c>
      <c r="I4" s="218" t="s">
        <v>238</v>
      </c>
      <c r="J4" s="218" t="s">
        <v>239</v>
      </c>
      <c r="K4" s="218" t="s">
        <v>240</v>
      </c>
      <c r="L4" s="121" t="s">
        <v>124</v>
      </c>
      <c r="M4" s="121" t="s">
        <v>125</v>
      </c>
      <c r="N4" s="121" t="s">
        <v>126</v>
      </c>
      <c r="O4" s="121" t="s">
        <v>127</v>
      </c>
      <c r="P4" s="121" t="s">
        <v>128</v>
      </c>
      <c r="Q4" s="121" t="s">
        <v>129</v>
      </c>
      <c r="R4" s="121" t="s">
        <v>130</v>
      </c>
      <c r="S4" s="121" t="s">
        <v>131</v>
      </c>
      <c r="T4" s="126" t="s">
        <v>135</v>
      </c>
      <c r="U4" s="127" t="s">
        <v>225</v>
      </c>
      <c r="V4" s="128" t="s">
        <v>226</v>
      </c>
      <c r="W4" s="128" t="s">
        <v>227</v>
      </c>
      <c r="X4" s="128" t="s">
        <v>228</v>
      </c>
      <c r="Y4" s="128" t="s">
        <v>229</v>
      </c>
      <c r="Z4" s="128" t="s">
        <v>230</v>
      </c>
      <c r="AA4" s="128" t="s">
        <v>231</v>
      </c>
      <c r="AB4" s="129" t="s">
        <v>232</v>
      </c>
      <c r="AC4" s="127" t="s">
        <v>241</v>
      </c>
      <c r="AD4" s="128" t="s">
        <v>242</v>
      </c>
      <c r="AE4" s="128" t="s">
        <v>243</v>
      </c>
      <c r="AF4" s="128" t="s">
        <v>244</v>
      </c>
      <c r="AG4" s="128" t="s">
        <v>245</v>
      </c>
      <c r="AH4" s="128" t="s">
        <v>246</v>
      </c>
      <c r="AI4" s="128" t="s">
        <v>247</v>
      </c>
      <c r="AJ4" s="129" t="s">
        <v>248</v>
      </c>
      <c r="AK4" s="127" t="s">
        <v>217</v>
      </c>
      <c r="AL4" s="128" t="s">
        <v>218</v>
      </c>
      <c r="AM4" s="128" t="s">
        <v>219</v>
      </c>
      <c r="AN4" s="128" t="s">
        <v>220</v>
      </c>
      <c r="AO4" s="128" t="s">
        <v>221</v>
      </c>
      <c r="AP4" s="128" t="s">
        <v>222</v>
      </c>
      <c r="AQ4" s="128" t="s">
        <v>223</v>
      </c>
      <c r="AR4" s="129" t="s">
        <v>224</v>
      </c>
      <c r="AS4" s="163" t="s">
        <v>165</v>
      </c>
      <c r="AT4" s="164" t="s">
        <v>166</v>
      </c>
      <c r="AU4" s="164" t="s">
        <v>167</v>
      </c>
      <c r="AV4" s="164" t="s">
        <v>168</v>
      </c>
      <c r="AW4" s="164" t="s">
        <v>169</v>
      </c>
      <c r="AX4" s="164" t="s">
        <v>170</v>
      </c>
      <c r="AY4" s="164" t="s">
        <v>171</v>
      </c>
      <c r="AZ4" s="165" t="s">
        <v>172</v>
      </c>
      <c r="BA4" s="163" t="s">
        <v>173</v>
      </c>
      <c r="BB4" s="164" t="s">
        <v>174</v>
      </c>
      <c r="BC4" s="164" t="s">
        <v>175</v>
      </c>
      <c r="BD4" s="164" t="s">
        <v>176</v>
      </c>
      <c r="BE4" s="164" t="s">
        <v>177</v>
      </c>
      <c r="BF4" s="164" t="s">
        <v>178</v>
      </c>
      <c r="BG4" s="164" t="s">
        <v>179</v>
      </c>
      <c r="BH4" s="165" t="s">
        <v>180</v>
      </c>
      <c r="BI4" s="163" t="s">
        <v>181</v>
      </c>
      <c r="BJ4" s="164" t="s">
        <v>182</v>
      </c>
      <c r="BK4" s="164" t="s">
        <v>183</v>
      </c>
      <c r="BL4" s="164" t="s">
        <v>184</v>
      </c>
      <c r="BM4" s="164" t="s">
        <v>185</v>
      </c>
      <c r="BN4" s="164" t="s">
        <v>186</v>
      </c>
      <c r="BO4" s="164" t="s">
        <v>187</v>
      </c>
      <c r="BP4" s="164" t="s">
        <v>188</v>
      </c>
      <c r="BQ4" s="163" t="s">
        <v>189</v>
      </c>
      <c r="BR4" s="164" t="s">
        <v>190</v>
      </c>
      <c r="BS4" s="164" t="s">
        <v>191</v>
      </c>
      <c r="BT4" s="164" t="s">
        <v>192</v>
      </c>
      <c r="BU4" s="164" t="s">
        <v>193</v>
      </c>
      <c r="BV4" s="164" t="s">
        <v>194</v>
      </c>
      <c r="BW4" s="164" t="s">
        <v>195</v>
      </c>
      <c r="BX4" s="165" t="s">
        <v>196</v>
      </c>
      <c r="BY4" s="166" t="s">
        <v>143</v>
      </c>
      <c r="BZ4" s="166" t="s">
        <v>144</v>
      </c>
      <c r="CA4" s="166" t="s">
        <v>145</v>
      </c>
      <c r="CB4" s="130" t="s">
        <v>233</v>
      </c>
      <c r="CC4" s="20" t="s">
        <v>35</v>
      </c>
      <c r="CD4" s="21" t="s">
        <v>36</v>
      </c>
      <c r="CE4" s="22" t="s">
        <v>37</v>
      </c>
      <c r="CF4" s="23" t="s">
        <v>38</v>
      </c>
      <c r="CG4" s="23" t="s">
        <v>39</v>
      </c>
      <c r="CH4" s="23" t="s">
        <v>40</v>
      </c>
      <c r="CI4" s="23" t="s">
        <v>41</v>
      </c>
      <c r="CJ4" s="23" t="s">
        <v>42</v>
      </c>
      <c r="CK4" s="23" t="s">
        <v>43</v>
      </c>
      <c r="CL4" s="24" t="s">
        <v>44</v>
      </c>
      <c r="CM4" s="87" t="s">
        <v>110</v>
      </c>
      <c r="CN4" s="25" t="s">
        <v>111</v>
      </c>
      <c r="CO4" s="26" t="s">
        <v>132</v>
      </c>
      <c r="CP4" s="123" t="s">
        <v>133</v>
      </c>
      <c r="CQ4" s="27" t="s">
        <v>113</v>
      </c>
      <c r="CR4" s="27" t="s">
        <v>115</v>
      </c>
      <c r="CS4" s="171" t="s">
        <v>197</v>
      </c>
      <c r="CT4" s="169" t="s">
        <v>198</v>
      </c>
      <c r="CU4" s="169" t="s">
        <v>199</v>
      </c>
      <c r="CV4" s="36" t="s">
        <v>72</v>
      </c>
      <c r="CW4" s="37" t="s">
        <v>73</v>
      </c>
      <c r="CX4" s="37" t="s">
        <v>74</v>
      </c>
      <c r="CY4" s="37" t="s">
        <v>75</v>
      </c>
      <c r="CZ4" s="37" t="s">
        <v>76</v>
      </c>
      <c r="DA4" s="37" t="s">
        <v>77</v>
      </c>
      <c r="DB4" s="37" t="s">
        <v>78</v>
      </c>
      <c r="DC4" s="38" t="s">
        <v>79</v>
      </c>
      <c r="DD4" s="36" t="s">
        <v>81</v>
      </c>
      <c r="DE4" s="37" t="s">
        <v>82</v>
      </c>
      <c r="DF4" s="37" t="s">
        <v>83</v>
      </c>
      <c r="DG4" s="37" t="s">
        <v>84</v>
      </c>
      <c r="DH4" s="37" t="s">
        <v>85</v>
      </c>
      <c r="DI4" s="37" t="s">
        <v>86</v>
      </c>
      <c r="DJ4" s="37" t="s">
        <v>87</v>
      </c>
      <c r="DK4" s="38" t="s">
        <v>88</v>
      </c>
    </row>
    <row r="5" spans="1:115" ht="9.9499999999999993" hidden="1" customHeight="1" outlineLevel="1" x14ac:dyDescent="0.15">
      <c r="A5" s="1" t="s">
        <v>53</v>
      </c>
      <c r="B5" s="167">
        <v>41.07</v>
      </c>
      <c r="C5" s="167">
        <v>293.32</v>
      </c>
      <c r="D5" s="167">
        <v>626.9</v>
      </c>
      <c r="E5" s="167">
        <v>27.14</v>
      </c>
      <c r="F5" s="167">
        <v>188.68</v>
      </c>
      <c r="G5" s="167">
        <v>402.3</v>
      </c>
      <c r="H5" s="167">
        <v>1.83</v>
      </c>
      <c r="I5" s="167">
        <v>0.06</v>
      </c>
      <c r="J5" s="167">
        <v>-0.01</v>
      </c>
      <c r="K5" s="167">
        <v>0</v>
      </c>
      <c r="L5" s="29">
        <v>0</v>
      </c>
      <c r="M5" s="29">
        <v>8.1433999999999997</v>
      </c>
      <c r="N5" s="29">
        <v>7.4534000000000002</v>
      </c>
      <c r="O5" s="29">
        <v>7.4847999999999999</v>
      </c>
      <c r="P5" s="29">
        <v>5.5926999999999998</v>
      </c>
      <c r="Q5" s="29">
        <v>2.8329</v>
      </c>
      <c r="R5" s="29">
        <v>1.3903000000000001</v>
      </c>
      <c r="S5" s="29">
        <v>0.38679999999999998</v>
      </c>
      <c r="T5" s="167">
        <v>-26.13</v>
      </c>
      <c r="U5" s="29">
        <v>0</v>
      </c>
      <c r="V5" s="29">
        <v>4.62</v>
      </c>
      <c r="W5" s="29">
        <v>2.73</v>
      </c>
      <c r="X5" s="29">
        <v>2.21</v>
      </c>
      <c r="Y5" s="29">
        <v>1.58</v>
      </c>
      <c r="Z5" s="29">
        <v>0.66</v>
      </c>
      <c r="AA5" s="29">
        <v>0</v>
      </c>
      <c r="AB5" s="29">
        <v>0</v>
      </c>
      <c r="AC5" s="29">
        <v>0</v>
      </c>
      <c r="AD5" s="222">
        <f>+AC5</f>
        <v>0</v>
      </c>
      <c r="AE5" s="222">
        <f>+AD5</f>
        <v>0</v>
      </c>
      <c r="AF5" s="222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3.39E-2</v>
      </c>
      <c r="AT5" s="32">
        <f>+$AS$5</f>
        <v>3.39E-2</v>
      </c>
      <c r="AU5" s="32">
        <f t="shared" ref="AU5:AX5" si="1">+$AS$5</f>
        <v>3.39E-2</v>
      </c>
      <c r="AV5" s="32">
        <f t="shared" si="1"/>
        <v>3.39E-2</v>
      </c>
      <c r="AW5" s="32">
        <f t="shared" si="1"/>
        <v>3.39E-2</v>
      </c>
      <c r="AX5" s="32">
        <f t="shared" si="1"/>
        <v>3.39E-2</v>
      </c>
      <c r="AY5" s="29">
        <v>1.7100000000000001E-2</v>
      </c>
      <c r="AZ5" s="32">
        <f>+$AY$5</f>
        <v>1.7100000000000001E-2</v>
      </c>
      <c r="BA5" s="29">
        <v>0</v>
      </c>
      <c r="BB5" s="32">
        <f>+$BA$5</f>
        <v>0</v>
      </c>
      <c r="BC5" s="32">
        <f t="shared" ref="BC5:BF5" si="2">+$BA$5</f>
        <v>0</v>
      </c>
      <c r="BD5" s="32">
        <f t="shared" si="2"/>
        <v>0</v>
      </c>
      <c r="BE5" s="32">
        <f t="shared" si="2"/>
        <v>0</v>
      </c>
      <c r="BF5" s="32">
        <f t="shared" si="2"/>
        <v>0</v>
      </c>
      <c r="BG5" s="29">
        <v>0</v>
      </c>
      <c r="BH5" s="32">
        <f>+$BG$5</f>
        <v>0</v>
      </c>
      <c r="BI5" s="29">
        <v>0</v>
      </c>
      <c r="BJ5" s="32">
        <f>+$BI$5</f>
        <v>0</v>
      </c>
      <c r="BK5" s="32">
        <f t="shared" ref="BK5:BN5" si="3">+$BI$5</f>
        <v>0</v>
      </c>
      <c r="BL5" s="32">
        <f t="shared" si="3"/>
        <v>0</v>
      </c>
      <c r="BM5" s="32">
        <f t="shared" si="3"/>
        <v>0</v>
      </c>
      <c r="BN5" s="32">
        <f t="shared" si="3"/>
        <v>0</v>
      </c>
      <c r="BO5" s="29">
        <v>0</v>
      </c>
      <c r="BP5" s="32">
        <f>+$BO$5</f>
        <v>0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0</v>
      </c>
      <c r="BZ5" s="29">
        <v>0</v>
      </c>
      <c r="CA5" s="29">
        <v>0</v>
      </c>
      <c r="CB5" s="30">
        <v>3.327124</v>
      </c>
      <c r="CC5" s="28">
        <v>63.36</v>
      </c>
      <c r="CD5" s="28">
        <v>83.2</v>
      </c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89">
        <v>9.2245830000000009</v>
      </c>
      <c r="CN5" s="88">
        <v>1.1674709999999999</v>
      </c>
      <c r="CO5" s="30">
        <v>0</v>
      </c>
      <c r="CP5" s="30">
        <v>0</v>
      </c>
      <c r="CQ5" s="88">
        <v>0</v>
      </c>
      <c r="CR5" s="88">
        <v>0</v>
      </c>
      <c r="CS5" s="214">
        <f>B5+E5+$H5+$T5+I5+J5+K5</f>
        <v>43.960000000000015</v>
      </c>
      <c r="CT5" s="214">
        <f>C5+F5+$H5+$T5+I5+J5+K5</f>
        <v>457.75</v>
      </c>
      <c r="CU5" s="214">
        <f>D5+G5+$H5+$T5+I5+J5+K5</f>
        <v>1004.9499999999999</v>
      </c>
      <c r="CV5" s="215">
        <f>((L5+U5+$AK5+AC5+(AS5+BI5+BQ5+SUM($BY5:$CA5)))/100)+($CB5*OUT!$E$8)</f>
        <v>0.12968581647999999</v>
      </c>
      <c r="CW5" s="215">
        <f>((M5+V5+$AK5+AD5+(AT5+BJ5+BR5+SUM($BY5:$CA5)))/100)+($CB5*OUT!$E$8)</f>
        <v>0.25731981648000002</v>
      </c>
      <c r="CX5" s="215">
        <f>((N5+W5+$AK5+AE5+(AU5+BK5+BS5+SUM($BY5:$CA5)))/100)+($CB5*OUT!$E$8)</f>
        <v>0.23151981648</v>
      </c>
      <c r="CY5" s="215">
        <f>((O5+X5+$AK5+AF5+(AV5+BL5+BT5+SUM($BY5:$CA5)))/100)+($CB5*OUT!$E$8)</f>
        <v>0.22663381648</v>
      </c>
      <c r="CZ5" s="215">
        <f>((P5+Y5+$AK5+AG5+(AW5+BM5+BU5+SUM($BY5:$CA5)))/100)+($CB5*OUT!$E$8)</f>
        <v>0.20141281647999998</v>
      </c>
      <c r="DA5" s="215">
        <f>((Q5+Z5+$AK5+AH5+(AX5+BN5+BV5+SUM($BY5:$CA5)))/100)+($CB5*OUT!$E$8)</f>
        <v>0.16461481647999998</v>
      </c>
      <c r="DB5" s="215">
        <f>((R5+AA5+AI5+(AY5+BO5+BW5+SUM($BY5:$CA5)))/100)+($CB5*OUT!$E$8)</f>
        <v>0.14283481647999999</v>
      </c>
      <c r="DC5" s="215">
        <f>((S5+AB5+AJ5+(AZ5+BP5+BX5+SUM($BY5:$CA5)))/100)+($CB5*OUT!$E$8)</f>
        <v>0.13279981648</v>
      </c>
      <c r="DD5" s="215">
        <f>((L5+U5+$AK5+AC5+(AS5+BA5+BI5+BQ5+SUM($BY5:$CA5)))/100)+($CB5*OUT!$E$8)</f>
        <v>0.12968581647999999</v>
      </c>
      <c r="DE5" s="215">
        <f>((M5+V5+$AK5+AD5+(AT5+BB5+BJ5+BR5+SUM($BY5:$CA5)))/100)+($CB5*OUT!$E$8)</f>
        <v>0.25731981648000002</v>
      </c>
      <c r="DF5" s="215">
        <f>((N5+W5+$AK5+AE5+(AU5+BC5+BK5+BS5+SUM($BY5:$CA5)))/100)+($CB5*OUT!$E$8)</f>
        <v>0.23151981648</v>
      </c>
      <c r="DG5" s="215">
        <f>((O5+X5+$AK5+AF5+(AV5+BD5+BL5+BT5+SUM($BY5:$CA5)))/100)+($CB5*OUT!$E$8)</f>
        <v>0.22663381648</v>
      </c>
      <c r="DH5" s="215">
        <f>((P5+Y5+$AK5+AG5+(AW5+BE5+BM5+BU5+SUM($BY5:$CA5)))/100)+($CB5*OUT!$E$8)</f>
        <v>0.20141281647999998</v>
      </c>
      <c r="DI5" s="215">
        <f>((Q5+Z5+$AK5+AH5+(AX5+BF5+BN5+BV5+SUM($BY5:$CA5)))/100)+($CB5*OUT!$E$8)</f>
        <v>0.16461481647999998</v>
      </c>
      <c r="DJ5" s="215">
        <f>((R5+AA5+AI5+(AY5+BG5+BO5+BW5+SUM($BY5:$CA5)))/100)+($CB5*OUT!$E$8)</f>
        <v>0.14283481647999999</v>
      </c>
      <c r="DK5" s="215">
        <f>((S5+AB5+AJ5+(AZ5+BH5+BP5+BX5+SUM($BY5:$CA5)))/100)+($CB5*OUT!$E$8)</f>
        <v>0.13279981648</v>
      </c>
    </row>
    <row r="6" spans="1:115" ht="9.9499999999999993" hidden="1" customHeight="1" outlineLevel="1" x14ac:dyDescent="0.15">
      <c r="A6" s="1" t="s">
        <v>52</v>
      </c>
      <c r="B6" s="167">
        <v>33.549999999999997</v>
      </c>
      <c r="C6" s="167">
        <v>245.95</v>
      </c>
      <c r="D6" s="167">
        <v>515.99</v>
      </c>
      <c r="E6" s="167">
        <v>24.19</v>
      </c>
      <c r="F6" s="167">
        <v>172.07</v>
      </c>
      <c r="G6" s="167">
        <v>360.07</v>
      </c>
      <c r="H6" s="168">
        <f t="shared" ref="H6:BY11" si="6">H$5</f>
        <v>1.83</v>
      </c>
      <c r="I6" s="167">
        <v>0.01</v>
      </c>
      <c r="J6" s="167">
        <v>-0.08</v>
      </c>
      <c r="K6" s="167">
        <v>0</v>
      </c>
      <c r="L6" s="29">
        <v>0</v>
      </c>
      <c r="M6" s="29">
        <v>6.0056000000000003</v>
      </c>
      <c r="N6" s="29">
        <v>5.4968000000000004</v>
      </c>
      <c r="O6" s="29">
        <v>5.5198999999999998</v>
      </c>
      <c r="P6" s="29">
        <v>4.1245000000000003</v>
      </c>
      <c r="Q6" s="29">
        <v>2.0891999999999999</v>
      </c>
      <c r="R6" s="29">
        <v>1.0253000000000001</v>
      </c>
      <c r="S6" s="29">
        <v>0.28520000000000001</v>
      </c>
      <c r="T6" s="168">
        <f t="shared" si="6"/>
        <v>-26.13</v>
      </c>
      <c r="U6" s="32">
        <f t="shared" si="6"/>
        <v>0</v>
      </c>
      <c r="V6" s="32">
        <f t="shared" si="6"/>
        <v>4.62</v>
      </c>
      <c r="W6" s="32">
        <f t="shared" si="6"/>
        <v>2.73</v>
      </c>
      <c r="X6" s="32">
        <f t="shared" si="6"/>
        <v>2.21</v>
      </c>
      <c r="Y6" s="32">
        <f t="shared" si="6"/>
        <v>1.58</v>
      </c>
      <c r="Z6" s="32">
        <f t="shared" si="6"/>
        <v>0.66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23">
        <f t="shared" si="6"/>
        <v>0</v>
      </c>
      <c r="AE6" s="223">
        <f t="shared" si="6"/>
        <v>0</v>
      </c>
      <c r="AF6" s="223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3.39E-2</v>
      </c>
      <c r="AT6" s="32">
        <f t="shared" si="6"/>
        <v>3.39E-2</v>
      </c>
      <c r="AU6" s="32">
        <f t="shared" si="6"/>
        <v>3.39E-2</v>
      </c>
      <c r="AV6" s="32">
        <f t="shared" si="6"/>
        <v>3.39E-2</v>
      </c>
      <c r="AW6" s="32">
        <f t="shared" si="6"/>
        <v>3.39E-2</v>
      </c>
      <c r="AX6" s="32">
        <f t="shared" si="6"/>
        <v>3.39E-2</v>
      </c>
      <c r="AY6" s="32">
        <f t="shared" si="6"/>
        <v>1.7100000000000001E-2</v>
      </c>
      <c r="AZ6" s="32">
        <f t="shared" si="6"/>
        <v>1.7100000000000001E-2</v>
      </c>
      <c r="BA6" s="32">
        <f t="shared" si="6"/>
        <v>0</v>
      </c>
      <c r="BB6" s="32">
        <f t="shared" si="6"/>
        <v>0</v>
      </c>
      <c r="BC6" s="32">
        <f t="shared" si="6"/>
        <v>0</v>
      </c>
      <c r="BD6" s="32">
        <f t="shared" si="6"/>
        <v>0</v>
      </c>
      <c r="BE6" s="32">
        <f t="shared" si="6"/>
        <v>0</v>
      </c>
      <c r="BF6" s="32">
        <f t="shared" si="6"/>
        <v>0</v>
      </c>
      <c r="BG6" s="32">
        <f t="shared" si="6"/>
        <v>0</v>
      </c>
      <c r="BH6" s="32">
        <f t="shared" si="6"/>
        <v>0</v>
      </c>
      <c r="BI6" s="32">
        <f t="shared" si="6"/>
        <v>0</v>
      </c>
      <c r="BJ6" s="32">
        <f t="shared" si="6"/>
        <v>0</v>
      </c>
      <c r="BK6" s="32">
        <f t="shared" si="6"/>
        <v>0</v>
      </c>
      <c r="BL6" s="32">
        <f t="shared" si="6"/>
        <v>0</v>
      </c>
      <c r="BM6" s="32">
        <f t="shared" si="6"/>
        <v>0</v>
      </c>
      <c r="BN6" s="32">
        <f t="shared" si="6"/>
        <v>0</v>
      </c>
      <c r="BO6" s="32">
        <f t="shared" si="6"/>
        <v>0</v>
      </c>
      <c r="BP6" s="32">
        <f t="shared" si="6"/>
        <v>0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0</v>
      </c>
      <c r="BZ6" s="32">
        <f t="shared" ref="BY6:CA11" si="8">BZ$5</f>
        <v>0</v>
      </c>
      <c r="CA6" s="32">
        <f t="shared" si="8"/>
        <v>0</v>
      </c>
      <c r="CB6" s="33">
        <f>+$CB$5</f>
        <v>3.327124</v>
      </c>
      <c r="CC6" s="31">
        <f t="shared" ref="CC6:CN6" si="9">CC$5</f>
        <v>63.36</v>
      </c>
      <c r="CD6" s="31">
        <f t="shared" si="9"/>
        <v>83.2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9.2245830000000009</v>
      </c>
      <c r="CN6" s="33">
        <f t="shared" si="9"/>
        <v>1.1674709999999999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14">
        <f t="shared" ref="CS6:CS11" si="11">B6+E6+$H6+$T6+I6+J6+K6</f>
        <v>33.369999999999997</v>
      </c>
      <c r="CT6" s="214">
        <f t="shared" ref="CT6:CT11" si="12">C6+F6+$H6+$T6+I6+J6+K6</f>
        <v>393.65</v>
      </c>
      <c r="CU6" s="214">
        <f t="shared" ref="CU6:CU11" si="13">D6+G6+$H6+$T6+I6+J6+K6</f>
        <v>851.68999999999994</v>
      </c>
      <c r="CV6" s="215">
        <f>((L6+U6+$AK6+AC6+(AS6+BI6+BQ6+SUM($BY6:$CA6)))/100)+($CB6*OUT!$E$8)</f>
        <v>0.12968581647999999</v>
      </c>
      <c r="CW6" s="215">
        <f>((M6+V6+$AK6+AD6+(AT6+BJ6+BR6+SUM($BY6:$CA6)))/100)+($CB6*OUT!$E$8)</f>
        <v>0.23594181648000001</v>
      </c>
      <c r="CX6" s="215">
        <f>((N6+W6+$AK6+AE6+(AU6+BK6+BS6+SUM($BY6:$CA6)))/100)+($CB6*OUT!$E$8)</f>
        <v>0.21195381648</v>
      </c>
      <c r="CY6" s="215">
        <f>((O6+X6+$AK6+AF6+(AV6+BL6+BT6+SUM($BY6:$CA6)))/100)+($CB6*OUT!$E$8)</f>
        <v>0.20698481648</v>
      </c>
      <c r="CZ6" s="215">
        <f>((P6+Y6+$AK6+AG6+(AW6+BM6+BU6+SUM($BY6:$CA6)))/100)+($CB6*OUT!$E$8)</f>
        <v>0.18673081648000001</v>
      </c>
      <c r="DA6" s="215">
        <f>((Q6+Z6+$AK6+AH6+(AX6+BN6+BV6+SUM($BY6:$CA6)))/100)+($CB6*OUT!$E$8)</f>
        <v>0.15717781648000001</v>
      </c>
      <c r="DB6" s="215">
        <f>((R6+AA6+AI6+(AY6+BO6+BW6+SUM($BY6:$CA6)))/100)+($CB6*OUT!$E$8)</f>
        <v>0.13918481648</v>
      </c>
      <c r="DC6" s="215">
        <f>((S6+AB6+AJ6+(AZ6+BP6+BX6+SUM($BY6:$CA6)))/100)+($CB6*OUT!$E$8)</f>
        <v>0.13178381647999998</v>
      </c>
      <c r="DD6" s="215">
        <f>((L6+U6+$AK6+AC6+(AS6+BA6+BI6+BQ6+SUM($BY6:$CA6)))/100)+($CB6*OUT!$E$8)</f>
        <v>0.12968581647999999</v>
      </c>
      <c r="DE6" s="215">
        <f>((M6+V6+$AK6+AD6+(AT6+BB6+BJ6+BR6+SUM($BY6:$CA6)))/100)+($CB6*OUT!$E$8)</f>
        <v>0.23594181648000001</v>
      </c>
      <c r="DF6" s="215">
        <f>((N6+W6+$AK6+AE6+(AU6+BC6+BK6+BS6+SUM($BY6:$CA6)))/100)+($CB6*OUT!$E$8)</f>
        <v>0.21195381648</v>
      </c>
      <c r="DG6" s="215">
        <f>((O6+X6+$AK6+AF6+(AV6+BD6+BL6+BT6+SUM($BY6:$CA6)))/100)+($CB6*OUT!$E$8)</f>
        <v>0.20698481648</v>
      </c>
      <c r="DH6" s="215">
        <f>((P6+Y6+$AK6+AG6+(AW6+BE6+BM6+BU6+SUM($BY6:$CA6)))/100)+($CB6*OUT!$E$8)</f>
        <v>0.18673081648000001</v>
      </c>
      <c r="DI6" s="215">
        <f>((Q6+Z6+$AK6+AH6+(AX6+BF6+BN6+BV6+SUM($BY6:$CA6)))/100)+($CB6*OUT!$E$8)</f>
        <v>0.15717781648000001</v>
      </c>
      <c r="DJ6" s="215">
        <f>((R6+AA6+AI6+(AY6+BG6+BO6+BW6+SUM($BY6:$CA6)))/100)+($CB6*OUT!$E$8)</f>
        <v>0.13918481648</v>
      </c>
      <c r="DK6" s="215">
        <f>((S6+AB6+AJ6+(AZ6+BH6+BP6+BX6+SUM($BY6:$CA6)))/100)+($CB6*OUT!$E$8)</f>
        <v>0.13178381647999998</v>
      </c>
    </row>
    <row r="7" spans="1:115" ht="9.9499999999999993" hidden="1" customHeight="1" outlineLevel="1" x14ac:dyDescent="0.15">
      <c r="A7" s="1" t="s">
        <v>54</v>
      </c>
      <c r="B7" s="167">
        <v>39.24</v>
      </c>
      <c r="C7" s="167">
        <v>282.36</v>
      </c>
      <c r="D7" s="167">
        <v>601.6</v>
      </c>
      <c r="E7" s="167">
        <v>24.27</v>
      </c>
      <c r="F7" s="167">
        <v>169.47</v>
      </c>
      <c r="G7" s="167">
        <v>360.14</v>
      </c>
      <c r="H7" s="168">
        <f t="shared" si="6"/>
        <v>1.83</v>
      </c>
      <c r="I7" s="167">
        <v>0</v>
      </c>
      <c r="J7" s="167">
        <v>0</v>
      </c>
      <c r="K7" s="167">
        <v>0</v>
      </c>
      <c r="L7" s="29">
        <v>0</v>
      </c>
      <c r="M7" s="29">
        <v>8.1890000000000001</v>
      </c>
      <c r="N7" s="29">
        <v>7.4951999999999996</v>
      </c>
      <c r="O7" s="29">
        <v>7.5267999999999997</v>
      </c>
      <c r="P7" s="29">
        <v>5.6239999999999997</v>
      </c>
      <c r="Q7" s="29">
        <v>2.8488000000000002</v>
      </c>
      <c r="R7" s="29">
        <v>1.3980999999999999</v>
      </c>
      <c r="S7" s="29">
        <v>0.38900000000000001</v>
      </c>
      <c r="T7" s="168">
        <f t="shared" si="6"/>
        <v>-26.13</v>
      </c>
      <c r="U7" s="32">
        <f t="shared" si="6"/>
        <v>0</v>
      </c>
      <c r="V7" s="32">
        <f t="shared" si="6"/>
        <v>4.62</v>
      </c>
      <c r="W7" s="32">
        <f t="shared" si="6"/>
        <v>2.73</v>
      </c>
      <c r="X7" s="32">
        <f t="shared" si="6"/>
        <v>2.21</v>
      </c>
      <c r="Y7" s="32">
        <f t="shared" si="6"/>
        <v>1.58</v>
      </c>
      <c r="Z7" s="32">
        <f t="shared" si="6"/>
        <v>0.66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23">
        <f t="shared" si="7"/>
        <v>0</v>
      </c>
      <c r="AE7" s="223">
        <f t="shared" si="7"/>
        <v>0</v>
      </c>
      <c r="AF7" s="223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3.39E-2</v>
      </c>
      <c r="AT7" s="32">
        <f t="shared" si="6"/>
        <v>3.39E-2</v>
      </c>
      <c r="AU7" s="32">
        <f t="shared" si="6"/>
        <v>3.39E-2</v>
      </c>
      <c r="AV7" s="32">
        <f t="shared" si="6"/>
        <v>3.39E-2</v>
      </c>
      <c r="AW7" s="32">
        <f t="shared" si="6"/>
        <v>3.39E-2</v>
      </c>
      <c r="AX7" s="32">
        <f t="shared" si="6"/>
        <v>3.39E-2</v>
      </c>
      <c r="AY7" s="32">
        <f t="shared" si="6"/>
        <v>1.7100000000000001E-2</v>
      </c>
      <c r="AZ7" s="32">
        <f t="shared" si="6"/>
        <v>1.7100000000000001E-2</v>
      </c>
      <c r="BA7" s="32">
        <f t="shared" si="6"/>
        <v>0</v>
      </c>
      <c r="BB7" s="32">
        <f t="shared" si="6"/>
        <v>0</v>
      </c>
      <c r="BC7" s="32">
        <f t="shared" si="6"/>
        <v>0</v>
      </c>
      <c r="BD7" s="32">
        <f t="shared" si="6"/>
        <v>0</v>
      </c>
      <c r="BE7" s="32">
        <f t="shared" si="6"/>
        <v>0</v>
      </c>
      <c r="BF7" s="32">
        <f t="shared" si="6"/>
        <v>0</v>
      </c>
      <c r="BG7" s="32">
        <f t="shared" si="6"/>
        <v>0</v>
      </c>
      <c r="BH7" s="32">
        <f t="shared" si="6"/>
        <v>0</v>
      </c>
      <c r="BI7" s="32">
        <f t="shared" si="6"/>
        <v>0</v>
      </c>
      <c r="BJ7" s="32">
        <f t="shared" si="6"/>
        <v>0</v>
      </c>
      <c r="BK7" s="32">
        <f t="shared" si="6"/>
        <v>0</v>
      </c>
      <c r="BL7" s="32">
        <f t="shared" si="6"/>
        <v>0</v>
      </c>
      <c r="BM7" s="32">
        <f t="shared" si="6"/>
        <v>0</v>
      </c>
      <c r="BN7" s="32">
        <f t="shared" si="6"/>
        <v>0</v>
      </c>
      <c r="BO7" s="32">
        <f t="shared" si="6"/>
        <v>0</v>
      </c>
      <c r="BP7" s="32">
        <f t="shared" si="6"/>
        <v>0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0</v>
      </c>
      <c r="BZ7" s="32">
        <f t="shared" si="8"/>
        <v>0</v>
      </c>
      <c r="CA7" s="32">
        <f t="shared" si="8"/>
        <v>0</v>
      </c>
      <c r="CB7" s="33">
        <f t="shared" ref="CB7:CB11" si="14">+$CB$5</f>
        <v>3.327124</v>
      </c>
      <c r="CC7" s="31">
        <f t="shared" ref="CC7:CN11" si="15">CC$5</f>
        <v>63.36</v>
      </c>
      <c r="CD7" s="31">
        <f t="shared" si="15"/>
        <v>83.2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9.2245830000000009</v>
      </c>
      <c r="CN7" s="33">
        <f t="shared" si="15"/>
        <v>1.1674709999999999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14">
        <f t="shared" si="11"/>
        <v>39.210000000000008</v>
      </c>
      <c r="CT7" s="214">
        <f t="shared" si="12"/>
        <v>427.53000000000003</v>
      </c>
      <c r="CU7" s="214">
        <f t="shared" si="13"/>
        <v>937.44</v>
      </c>
      <c r="CV7" s="215">
        <f>((L7+U7+$AK7+AC7+(AS7+BI7+BQ7+SUM($BY7:$CA7)))/100)+($CB7*OUT!$E$8)</f>
        <v>0.12968581647999999</v>
      </c>
      <c r="CW7" s="215">
        <f>((M7+V7+$AK7+AD7+(AT7+BJ7+BR7+SUM($BY7:$CA7)))/100)+($CB7*OUT!$E$8)</f>
        <v>0.25777581648000003</v>
      </c>
      <c r="CX7" s="215">
        <f>((N7+W7+$AK7+AE7+(AU7+BK7+BS7+SUM($BY7:$CA7)))/100)+($CB7*OUT!$E$8)</f>
        <v>0.23193781648</v>
      </c>
      <c r="CY7" s="215">
        <f>((O7+X7+$AK7+AF7+(AV7+BL7+BT7+SUM($BY7:$CA7)))/100)+($CB7*OUT!$E$8)</f>
        <v>0.22705381647999998</v>
      </c>
      <c r="CZ7" s="215">
        <f>((P7+Y7+$AK7+AG7+(AW7+BM7+BU7+SUM($BY7:$CA7)))/100)+($CB7*OUT!$E$8)</f>
        <v>0.20172581647999999</v>
      </c>
      <c r="DA7" s="215">
        <f>((Q7+Z7+$AK7+AH7+(AX7+BN7+BV7+SUM($BY7:$CA7)))/100)+($CB7*OUT!$E$8)</f>
        <v>0.16477381648</v>
      </c>
      <c r="DB7" s="215">
        <f>((R7+AA7+AI7+(AY7+BO7+BW7+SUM($BY7:$CA7)))/100)+($CB7*OUT!$E$8)</f>
        <v>0.14291281647999998</v>
      </c>
      <c r="DC7" s="215">
        <f>((S7+AB7+AJ7+(AZ7+BP7+BX7+SUM($BY7:$CA7)))/100)+($CB7*OUT!$E$8)</f>
        <v>0.13282181647999999</v>
      </c>
      <c r="DD7" s="215">
        <f>((L7+U7+$AK7+AC7+(AS7+BA7+BI7+BQ7+SUM($BY7:$CA7)))/100)+($CB7*OUT!$E$8)</f>
        <v>0.12968581647999999</v>
      </c>
      <c r="DE7" s="215">
        <f>((M7+V7+$AK7+AD7+(AT7+BB7+BJ7+BR7+SUM($BY7:$CA7)))/100)+($CB7*OUT!$E$8)</f>
        <v>0.25777581648000003</v>
      </c>
      <c r="DF7" s="215">
        <f>((N7+W7+$AK7+AE7+(AU7+BC7+BK7+BS7+SUM($BY7:$CA7)))/100)+($CB7*OUT!$E$8)</f>
        <v>0.23193781648</v>
      </c>
      <c r="DG7" s="215">
        <f>((O7+X7+$AK7+AF7+(AV7+BD7+BL7+BT7+SUM($BY7:$CA7)))/100)+($CB7*OUT!$E$8)</f>
        <v>0.22705381647999998</v>
      </c>
      <c r="DH7" s="215">
        <f>((P7+Y7+$AK7+AG7+(AW7+BE7+BM7+BU7+SUM($BY7:$CA7)))/100)+($CB7*OUT!$E$8)</f>
        <v>0.20172581647999999</v>
      </c>
      <c r="DI7" s="215">
        <f>((Q7+Z7+$AK7+AH7+(AX7+BF7+BN7+BV7+SUM($BY7:$CA7)))/100)+($CB7*OUT!$E$8)</f>
        <v>0.16477381648</v>
      </c>
      <c r="DJ7" s="215">
        <f>((R7+AA7+AI7+(AY7+BG7+BO7+BW7+SUM($BY7:$CA7)))/100)+($CB7*OUT!$E$8)</f>
        <v>0.14291281647999998</v>
      </c>
      <c r="DK7" s="215">
        <f>((S7+AB7+AJ7+(AZ7+BH7+BP7+BX7+SUM($BY7:$CA7)))/100)+($CB7*OUT!$E$8)</f>
        <v>0.13282181647999999</v>
      </c>
    </row>
    <row r="8" spans="1:115" ht="9.9499999999999993" hidden="1" customHeight="1" outlineLevel="1" x14ac:dyDescent="0.15">
      <c r="A8" s="1" t="s">
        <v>49</v>
      </c>
      <c r="B8" s="167">
        <v>33.299999999999997</v>
      </c>
      <c r="C8" s="167">
        <v>241.66</v>
      </c>
      <c r="D8" s="167">
        <v>515.88</v>
      </c>
      <c r="E8" s="167">
        <v>24.59</v>
      </c>
      <c r="F8" s="167">
        <v>173.29</v>
      </c>
      <c r="G8" s="167">
        <v>368.98</v>
      </c>
      <c r="H8" s="168">
        <f t="shared" si="6"/>
        <v>1.83</v>
      </c>
      <c r="I8" s="167">
        <v>0</v>
      </c>
      <c r="J8" s="167">
        <v>0</v>
      </c>
      <c r="K8" s="167">
        <v>0</v>
      </c>
      <c r="L8" s="29">
        <v>0</v>
      </c>
      <c r="M8" s="29">
        <v>10.2775</v>
      </c>
      <c r="N8" s="29">
        <v>9.4067000000000007</v>
      </c>
      <c r="O8" s="29">
        <v>9.4463000000000008</v>
      </c>
      <c r="P8" s="29">
        <v>7.0583</v>
      </c>
      <c r="Q8" s="29">
        <v>3.5752999999999999</v>
      </c>
      <c r="R8" s="29">
        <v>1.7546999999999999</v>
      </c>
      <c r="S8" s="29">
        <v>0.48809999999999998</v>
      </c>
      <c r="T8" s="168">
        <f t="shared" si="6"/>
        <v>-26.13</v>
      </c>
      <c r="U8" s="32">
        <f t="shared" si="6"/>
        <v>0</v>
      </c>
      <c r="V8" s="32">
        <f t="shared" si="6"/>
        <v>4.62</v>
      </c>
      <c r="W8" s="32">
        <f t="shared" si="6"/>
        <v>2.73</v>
      </c>
      <c r="X8" s="32">
        <f t="shared" si="6"/>
        <v>2.21</v>
      </c>
      <c r="Y8" s="32">
        <f t="shared" si="6"/>
        <v>1.58</v>
      </c>
      <c r="Z8" s="32">
        <f t="shared" si="6"/>
        <v>0.66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23">
        <f t="shared" si="7"/>
        <v>0</v>
      </c>
      <c r="AE8" s="223">
        <f t="shared" si="7"/>
        <v>0</v>
      </c>
      <c r="AF8" s="223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3.39E-2</v>
      </c>
      <c r="AT8" s="32">
        <f t="shared" si="6"/>
        <v>3.39E-2</v>
      </c>
      <c r="AU8" s="32">
        <f t="shared" si="6"/>
        <v>3.39E-2</v>
      </c>
      <c r="AV8" s="32">
        <f t="shared" si="6"/>
        <v>3.39E-2</v>
      </c>
      <c r="AW8" s="32">
        <f t="shared" si="6"/>
        <v>3.39E-2</v>
      </c>
      <c r="AX8" s="32">
        <f t="shared" si="6"/>
        <v>3.39E-2</v>
      </c>
      <c r="AY8" s="32">
        <f t="shared" si="6"/>
        <v>1.7100000000000001E-2</v>
      </c>
      <c r="AZ8" s="32">
        <f t="shared" si="6"/>
        <v>1.7100000000000001E-2</v>
      </c>
      <c r="BA8" s="32">
        <f t="shared" si="6"/>
        <v>0</v>
      </c>
      <c r="BB8" s="32">
        <f t="shared" si="6"/>
        <v>0</v>
      </c>
      <c r="BC8" s="32">
        <f t="shared" si="6"/>
        <v>0</v>
      </c>
      <c r="BD8" s="32">
        <f t="shared" si="6"/>
        <v>0</v>
      </c>
      <c r="BE8" s="32">
        <f t="shared" si="6"/>
        <v>0</v>
      </c>
      <c r="BF8" s="32">
        <f t="shared" si="6"/>
        <v>0</v>
      </c>
      <c r="BG8" s="32">
        <f t="shared" si="6"/>
        <v>0</v>
      </c>
      <c r="BH8" s="32">
        <f t="shared" si="6"/>
        <v>0</v>
      </c>
      <c r="BI8" s="32">
        <f t="shared" si="6"/>
        <v>0</v>
      </c>
      <c r="BJ8" s="32">
        <f t="shared" si="6"/>
        <v>0</v>
      </c>
      <c r="BK8" s="32">
        <f t="shared" si="6"/>
        <v>0</v>
      </c>
      <c r="BL8" s="32">
        <f t="shared" si="6"/>
        <v>0</v>
      </c>
      <c r="BM8" s="32">
        <f t="shared" si="6"/>
        <v>0</v>
      </c>
      <c r="BN8" s="32">
        <f t="shared" si="6"/>
        <v>0</v>
      </c>
      <c r="BO8" s="32">
        <f t="shared" si="6"/>
        <v>0</v>
      </c>
      <c r="BP8" s="32">
        <f t="shared" si="6"/>
        <v>0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0</v>
      </c>
      <c r="BZ8" s="32">
        <f t="shared" si="8"/>
        <v>0</v>
      </c>
      <c r="CA8" s="32">
        <f t="shared" si="8"/>
        <v>0</v>
      </c>
      <c r="CB8" s="33">
        <f t="shared" si="14"/>
        <v>3.327124</v>
      </c>
      <c r="CC8" s="31">
        <f t="shared" ref="CC8:CN8" si="16">CC$5</f>
        <v>63.36</v>
      </c>
      <c r="CD8" s="31">
        <f t="shared" si="16"/>
        <v>83.2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9.2245830000000009</v>
      </c>
      <c r="CN8" s="33">
        <f t="shared" si="16"/>
        <v>1.1674709999999999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14">
        <f t="shared" si="11"/>
        <v>33.590000000000003</v>
      </c>
      <c r="CT8" s="214">
        <f t="shared" si="12"/>
        <v>390.65</v>
      </c>
      <c r="CU8" s="214">
        <f t="shared" si="13"/>
        <v>860.56000000000006</v>
      </c>
      <c r="CV8" s="215">
        <f>((L8+U8+$AK8+AC8+(AS8+BI8+BQ8+SUM($BY8:$CA8)))/100)+($CB8*OUT!$E$8)</f>
        <v>0.12968581647999999</v>
      </c>
      <c r="CW8" s="215">
        <f>((M8+V8+$AK8+AD8+(AT8+BJ8+BR8+SUM($BY8:$CA8)))/100)+($CB8*OUT!$E$8)</f>
        <v>0.27866081647999996</v>
      </c>
      <c r="CX8" s="215">
        <f>((N8+W8+$AK8+AE8+(AU8+BK8+BS8+SUM($BY8:$CA8)))/100)+($CB8*OUT!$E$8)</f>
        <v>0.25105281648</v>
      </c>
      <c r="CY8" s="215">
        <f>((O8+X8+$AK8+AF8+(AV8+BL8+BT8+SUM($BY8:$CA8)))/100)+($CB8*OUT!$E$8)</f>
        <v>0.24624881648000002</v>
      </c>
      <c r="CZ8" s="215">
        <f>((P8+Y8+$AK8+AG8+(AW8+BM8+BU8+SUM($BY8:$CA8)))/100)+($CB8*OUT!$E$8)</f>
        <v>0.21606881648000001</v>
      </c>
      <c r="DA8" s="215">
        <f>((Q8+Z8+$AK8+AH8+(AX8+BN8+BV8+SUM($BY8:$CA8)))/100)+($CB8*OUT!$E$8)</f>
        <v>0.17203881648</v>
      </c>
      <c r="DB8" s="215">
        <f>((R8+AA8+AI8+(AY8+BO8+BW8+SUM($BY8:$CA8)))/100)+($CB8*OUT!$E$8)</f>
        <v>0.14647881648</v>
      </c>
      <c r="DC8" s="215">
        <f>((S8+AB8+AJ8+(AZ8+BP8+BX8+SUM($BY8:$CA8)))/100)+($CB8*OUT!$E$8)</f>
        <v>0.13381281647999999</v>
      </c>
      <c r="DD8" s="215">
        <f>((L8+U8+$AK8+AC8+(AS8+BA8+BI8+BQ8+SUM($BY8:$CA8)))/100)+($CB8*OUT!$E$8)</f>
        <v>0.12968581647999999</v>
      </c>
      <c r="DE8" s="215">
        <f>((M8+V8+$AK8+AD8+(AT8+BB8+BJ8+BR8+SUM($BY8:$CA8)))/100)+($CB8*OUT!$E$8)</f>
        <v>0.27866081647999996</v>
      </c>
      <c r="DF8" s="215">
        <f>((N8+W8+$AK8+AE8+(AU8+BC8+BK8+BS8+SUM($BY8:$CA8)))/100)+($CB8*OUT!$E$8)</f>
        <v>0.25105281648</v>
      </c>
      <c r="DG8" s="215">
        <f>((O8+X8+$AK8+AF8+(AV8+BD8+BL8+BT8+SUM($BY8:$CA8)))/100)+($CB8*OUT!$E$8)</f>
        <v>0.24624881648000002</v>
      </c>
      <c r="DH8" s="215">
        <f>((P8+Y8+$AK8+AG8+(AW8+BE8+BM8+BU8+SUM($BY8:$CA8)))/100)+($CB8*OUT!$E$8)</f>
        <v>0.21606881648000001</v>
      </c>
      <c r="DI8" s="215">
        <f>((Q8+Z8+$AK8+AH8+(AX8+BF8+BN8+BV8+SUM($BY8:$CA8)))/100)+($CB8*OUT!$E$8)</f>
        <v>0.17203881648</v>
      </c>
      <c r="DJ8" s="215">
        <f>((R8+AA8+AI8+(AY8+BG8+BO8+BW8+SUM($BY8:$CA8)))/100)+($CB8*OUT!$E$8)</f>
        <v>0.14647881648</v>
      </c>
      <c r="DK8" s="215">
        <f>((S8+AB8+AJ8+(AZ8+BH8+BP8+BX8+SUM($BY8:$CA8)))/100)+($CB8*OUT!$E$8)</f>
        <v>0.13381281647999999</v>
      </c>
    </row>
    <row r="9" spans="1:115" ht="9.9499999999999993" hidden="1" customHeight="1" outlineLevel="1" x14ac:dyDescent="0.15">
      <c r="A9" s="1" t="s">
        <v>51</v>
      </c>
      <c r="B9" s="167">
        <v>46.85</v>
      </c>
      <c r="C9" s="167">
        <v>331.93</v>
      </c>
      <c r="D9" s="167">
        <v>703.85</v>
      </c>
      <c r="E9" s="167">
        <v>29.68</v>
      </c>
      <c r="F9" s="167">
        <v>205.2</v>
      </c>
      <c r="G9" s="167">
        <v>434.2</v>
      </c>
      <c r="H9" s="168">
        <f t="shared" si="6"/>
        <v>1.83</v>
      </c>
      <c r="I9" s="167">
        <v>0</v>
      </c>
      <c r="J9" s="167">
        <v>0</v>
      </c>
      <c r="K9" s="167">
        <v>0</v>
      </c>
      <c r="L9" s="29">
        <v>0</v>
      </c>
      <c r="M9" s="29">
        <v>14.280200000000001</v>
      </c>
      <c r="N9" s="29">
        <v>13.0703</v>
      </c>
      <c r="O9" s="29">
        <v>13.125299999999999</v>
      </c>
      <c r="P9" s="29">
        <v>9.8072999999999997</v>
      </c>
      <c r="Q9" s="29">
        <v>4.9678000000000004</v>
      </c>
      <c r="R9" s="29">
        <v>2.4380999999999999</v>
      </c>
      <c r="S9" s="29">
        <v>0.67830000000000001</v>
      </c>
      <c r="T9" s="168">
        <f t="shared" si="6"/>
        <v>-26.13</v>
      </c>
      <c r="U9" s="32">
        <f t="shared" si="6"/>
        <v>0</v>
      </c>
      <c r="V9" s="32">
        <f t="shared" si="6"/>
        <v>4.62</v>
      </c>
      <c r="W9" s="32">
        <f t="shared" si="6"/>
        <v>2.73</v>
      </c>
      <c r="X9" s="32">
        <f t="shared" si="6"/>
        <v>2.21</v>
      </c>
      <c r="Y9" s="32">
        <f t="shared" si="6"/>
        <v>1.58</v>
      </c>
      <c r="Z9" s="32">
        <f t="shared" si="6"/>
        <v>0.66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23">
        <f t="shared" si="7"/>
        <v>0</v>
      </c>
      <c r="AE9" s="223">
        <f t="shared" si="7"/>
        <v>0</v>
      </c>
      <c r="AF9" s="223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3.39E-2</v>
      </c>
      <c r="AT9" s="32">
        <f t="shared" si="6"/>
        <v>3.39E-2</v>
      </c>
      <c r="AU9" s="32">
        <f t="shared" si="6"/>
        <v>3.39E-2</v>
      </c>
      <c r="AV9" s="32">
        <f t="shared" si="6"/>
        <v>3.39E-2</v>
      </c>
      <c r="AW9" s="32">
        <f t="shared" si="6"/>
        <v>3.39E-2</v>
      </c>
      <c r="AX9" s="32">
        <f t="shared" si="6"/>
        <v>3.39E-2</v>
      </c>
      <c r="AY9" s="32">
        <f t="shared" si="6"/>
        <v>1.7100000000000001E-2</v>
      </c>
      <c r="AZ9" s="32">
        <f t="shared" si="6"/>
        <v>1.7100000000000001E-2</v>
      </c>
      <c r="BA9" s="32">
        <f t="shared" si="6"/>
        <v>0</v>
      </c>
      <c r="BB9" s="32">
        <f t="shared" si="6"/>
        <v>0</v>
      </c>
      <c r="BC9" s="32">
        <f t="shared" si="6"/>
        <v>0</v>
      </c>
      <c r="BD9" s="32">
        <f t="shared" si="6"/>
        <v>0</v>
      </c>
      <c r="BE9" s="32">
        <f t="shared" si="6"/>
        <v>0</v>
      </c>
      <c r="BF9" s="32">
        <f t="shared" si="6"/>
        <v>0</v>
      </c>
      <c r="BG9" s="32">
        <f t="shared" si="6"/>
        <v>0</v>
      </c>
      <c r="BH9" s="32">
        <f t="shared" si="6"/>
        <v>0</v>
      </c>
      <c r="BI9" s="32">
        <f t="shared" si="6"/>
        <v>0</v>
      </c>
      <c r="BJ9" s="32">
        <f t="shared" si="6"/>
        <v>0</v>
      </c>
      <c r="BK9" s="32">
        <f t="shared" si="6"/>
        <v>0</v>
      </c>
      <c r="BL9" s="32">
        <f t="shared" si="6"/>
        <v>0</v>
      </c>
      <c r="BM9" s="32">
        <f t="shared" si="6"/>
        <v>0</v>
      </c>
      <c r="BN9" s="32">
        <f t="shared" si="6"/>
        <v>0</v>
      </c>
      <c r="BO9" s="32">
        <f t="shared" si="6"/>
        <v>0</v>
      </c>
      <c r="BP9" s="32">
        <f t="shared" si="6"/>
        <v>0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0</v>
      </c>
      <c r="BZ9" s="32">
        <f t="shared" si="8"/>
        <v>0</v>
      </c>
      <c r="CA9" s="32">
        <f t="shared" si="8"/>
        <v>0</v>
      </c>
      <c r="CB9" s="33">
        <f t="shared" si="14"/>
        <v>3.327124</v>
      </c>
      <c r="CC9" s="31">
        <f t="shared" si="15"/>
        <v>63.36</v>
      </c>
      <c r="CD9" s="31">
        <f t="shared" si="15"/>
        <v>83.2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9.2245830000000009</v>
      </c>
      <c r="CN9" s="33">
        <f t="shared" si="15"/>
        <v>1.1674709999999999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14">
        <f t="shared" si="11"/>
        <v>52.230000000000004</v>
      </c>
      <c r="CT9" s="214">
        <f t="shared" si="12"/>
        <v>512.83000000000004</v>
      </c>
      <c r="CU9" s="214">
        <f t="shared" si="13"/>
        <v>1113.7499999999998</v>
      </c>
      <c r="CV9" s="215">
        <f>((L9+U9+$AK9+AC9+(AS9+BI9+BQ9+SUM($BY9:$CA9)))/100)+($CB9*OUT!$E$8)</f>
        <v>0.12968581647999999</v>
      </c>
      <c r="CW9" s="215">
        <f>((M9+V9+$AK9+AD9+(AT9+BJ9+BR9+SUM($BY9:$CA9)))/100)+($CB9*OUT!$E$8)</f>
        <v>0.31868781648</v>
      </c>
      <c r="CX9" s="215">
        <f>((N9+W9+$AK9+AE9+(AU9+BK9+BS9+SUM($BY9:$CA9)))/100)+($CB9*OUT!$E$8)</f>
        <v>0.28768881648</v>
      </c>
      <c r="CY9" s="215">
        <f>((O9+X9+$AK9+AF9+(AV9+BL9+BT9+SUM($BY9:$CA9)))/100)+($CB9*OUT!$E$8)</f>
        <v>0.28303881647999996</v>
      </c>
      <c r="CZ9" s="215">
        <f>((P9+Y9+$AK9+AG9+(AW9+BM9+BU9+SUM($BY9:$CA9)))/100)+($CB9*OUT!$E$8)</f>
        <v>0.24355881648</v>
      </c>
      <c r="DA9" s="215">
        <f>((Q9+Z9+$AK9+AH9+(AX9+BN9+BV9+SUM($BY9:$CA9)))/100)+($CB9*OUT!$E$8)</f>
        <v>0.18596381647999999</v>
      </c>
      <c r="DB9" s="215">
        <f>((R9+AA9+AI9+(AY9+BO9+BW9+SUM($BY9:$CA9)))/100)+($CB9*OUT!$E$8)</f>
        <v>0.15331281648</v>
      </c>
      <c r="DC9" s="215">
        <f>((S9+AB9+AJ9+(AZ9+BP9+BX9+SUM($BY9:$CA9)))/100)+($CB9*OUT!$E$8)</f>
        <v>0.13571481648</v>
      </c>
      <c r="DD9" s="215">
        <f>((L9+U9+$AK9+AC9+(AS9+BA9+BI9+BQ9+SUM($BY9:$CA9)))/100)+($CB9*OUT!$E$8)</f>
        <v>0.12968581647999999</v>
      </c>
      <c r="DE9" s="215">
        <f>((M9+V9+$AK9+AD9+(AT9+BB9+BJ9+BR9+SUM($BY9:$CA9)))/100)+($CB9*OUT!$E$8)</f>
        <v>0.31868781648</v>
      </c>
      <c r="DF9" s="215">
        <f>((N9+W9+$AK9+AE9+(AU9+BC9+BK9+BS9+SUM($BY9:$CA9)))/100)+($CB9*OUT!$E$8)</f>
        <v>0.28768881648</v>
      </c>
      <c r="DG9" s="215">
        <f>((O9+X9+$AK9+AF9+(AV9+BD9+BL9+BT9+SUM($BY9:$CA9)))/100)+($CB9*OUT!$E$8)</f>
        <v>0.28303881647999996</v>
      </c>
      <c r="DH9" s="215">
        <f>((P9+Y9+$AK9+AG9+(AW9+BE9+BM9+BU9+SUM($BY9:$CA9)))/100)+($CB9*OUT!$E$8)</f>
        <v>0.24355881648</v>
      </c>
      <c r="DI9" s="215">
        <f>((Q9+Z9+$AK9+AH9+(AX9+BF9+BN9+BV9+SUM($BY9:$CA9)))/100)+($CB9*OUT!$E$8)</f>
        <v>0.18596381647999999</v>
      </c>
      <c r="DJ9" s="215">
        <f>((R9+AA9+AI9+(AY9+BG9+BO9+BW9+SUM($BY9:$CA9)))/100)+($CB9*OUT!$E$8)</f>
        <v>0.15331281648</v>
      </c>
      <c r="DK9" s="215">
        <f>((S9+AB9+AJ9+(AZ9+BH9+BP9+BX9+SUM($BY9:$CA9)))/100)+($CB9*OUT!$E$8)</f>
        <v>0.13571481648</v>
      </c>
    </row>
    <row r="10" spans="1:115" ht="9.9499999999999993" hidden="1" customHeight="1" outlineLevel="1" x14ac:dyDescent="0.15">
      <c r="A10" s="1" t="s">
        <v>235</v>
      </c>
      <c r="B10" s="167">
        <v>1786.72</v>
      </c>
      <c r="C10" s="167">
        <v>2116.6999999999998</v>
      </c>
      <c r="D10" s="167">
        <v>2654.27</v>
      </c>
      <c r="E10" s="167">
        <v>27.7</v>
      </c>
      <c r="F10" s="167">
        <v>178.74</v>
      </c>
      <c r="G10" s="167">
        <v>424.8</v>
      </c>
      <c r="H10" s="168">
        <f t="shared" ref="H10:BX10" si="17">H$5</f>
        <v>1.83</v>
      </c>
      <c r="I10" s="167">
        <v>0</v>
      </c>
      <c r="J10" s="167">
        <v>0</v>
      </c>
      <c r="K10" s="167">
        <v>-1728.01</v>
      </c>
      <c r="L10" s="29">
        <v>0</v>
      </c>
      <c r="M10" s="29">
        <v>19.4757</v>
      </c>
      <c r="N10" s="29">
        <v>17.825600000000001</v>
      </c>
      <c r="O10" s="29">
        <v>17.900600000000001</v>
      </c>
      <c r="P10" s="29">
        <v>13.375500000000001</v>
      </c>
      <c r="Q10" s="29">
        <v>6.7751999999999999</v>
      </c>
      <c r="R10" s="29">
        <v>3.3250999999999999</v>
      </c>
      <c r="S10" s="29">
        <v>0.92500000000000004</v>
      </c>
      <c r="T10" s="168">
        <f t="shared" si="17"/>
        <v>-26.13</v>
      </c>
      <c r="U10" s="32">
        <f t="shared" si="17"/>
        <v>0</v>
      </c>
      <c r="V10" s="32">
        <f t="shared" si="17"/>
        <v>4.62</v>
      </c>
      <c r="W10" s="32">
        <f t="shared" si="17"/>
        <v>2.73</v>
      </c>
      <c r="X10" s="32">
        <f t="shared" si="17"/>
        <v>2.21</v>
      </c>
      <c r="Y10" s="32">
        <f t="shared" si="17"/>
        <v>1.58</v>
      </c>
      <c r="Z10" s="32">
        <f t="shared" si="17"/>
        <v>0.66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23">
        <f t="shared" si="17"/>
        <v>0</v>
      </c>
      <c r="AE10" s="223">
        <f t="shared" si="17"/>
        <v>0</v>
      </c>
      <c r="AF10" s="223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3.39E-2</v>
      </c>
      <c r="AT10" s="32">
        <f t="shared" si="17"/>
        <v>3.39E-2</v>
      </c>
      <c r="AU10" s="32">
        <f t="shared" si="17"/>
        <v>3.39E-2</v>
      </c>
      <c r="AV10" s="32">
        <f t="shared" si="17"/>
        <v>3.39E-2</v>
      </c>
      <c r="AW10" s="32">
        <f t="shared" si="17"/>
        <v>3.39E-2</v>
      </c>
      <c r="AX10" s="32">
        <f t="shared" si="17"/>
        <v>3.39E-2</v>
      </c>
      <c r="AY10" s="32">
        <f t="shared" si="17"/>
        <v>1.7100000000000001E-2</v>
      </c>
      <c r="AZ10" s="32">
        <f t="shared" si="17"/>
        <v>1.7100000000000001E-2</v>
      </c>
      <c r="BA10" s="32">
        <f t="shared" si="17"/>
        <v>0</v>
      </c>
      <c r="BB10" s="32">
        <f t="shared" si="17"/>
        <v>0</v>
      </c>
      <c r="BC10" s="32">
        <f t="shared" si="17"/>
        <v>0</v>
      </c>
      <c r="BD10" s="32">
        <f t="shared" si="17"/>
        <v>0</v>
      </c>
      <c r="BE10" s="32">
        <f t="shared" si="17"/>
        <v>0</v>
      </c>
      <c r="BF10" s="32">
        <f t="shared" si="17"/>
        <v>0</v>
      </c>
      <c r="BG10" s="32">
        <f t="shared" si="17"/>
        <v>0</v>
      </c>
      <c r="BH10" s="32">
        <f t="shared" si="17"/>
        <v>0</v>
      </c>
      <c r="BI10" s="32">
        <f t="shared" si="17"/>
        <v>0</v>
      </c>
      <c r="BJ10" s="32">
        <f t="shared" si="17"/>
        <v>0</v>
      </c>
      <c r="BK10" s="32">
        <f t="shared" si="17"/>
        <v>0</v>
      </c>
      <c r="BL10" s="32">
        <f t="shared" si="17"/>
        <v>0</v>
      </c>
      <c r="BM10" s="32">
        <f t="shared" si="17"/>
        <v>0</v>
      </c>
      <c r="BN10" s="32">
        <f t="shared" si="17"/>
        <v>0</v>
      </c>
      <c r="BO10" s="32">
        <f t="shared" si="17"/>
        <v>0</v>
      </c>
      <c r="BP10" s="32">
        <f t="shared" si="17"/>
        <v>0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0</v>
      </c>
      <c r="BZ10" s="32">
        <f t="shared" si="8"/>
        <v>0</v>
      </c>
      <c r="CA10" s="32">
        <f t="shared" si="8"/>
        <v>0</v>
      </c>
      <c r="CB10" s="33">
        <f t="shared" si="14"/>
        <v>3.327124</v>
      </c>
      <c r="CC10" s="31">
        <f t="shared" si="15"/>
        <v>63.36</v>
      </c>
      <c r="CD10" s="31">
        <f t="shared" si="15"/>
        <v>83.2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9.2245830000000009</v>
      </c>
      <c r="CN10" s="33">
        <f t="shared" si="15"/>
        <v>1.1674709999999999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14">
        <f t="shared" ref="CS10" si="19">B10+E10+$H10+$T10+I10+J10+K10</f>
        <v>62.1099999999999</v>
      </c>
      <c r="CT10" s="214">
        <f t="shared" ref="CT10" si="20">C10+F10+$H10+$T10+I10+J10+K10</f>
        <v>543.12999999999943</v>
      </c>
      <c r="CU10" s="214">
        <f t="shared" ref="CU10" si="21">D10+G10+$H10+$T10+I10+J10+K10</f>
        <v>1326.76</v>
      </c>
      <c r="CV10" s="215">
        <f>((L10+U10+$AK10+AC10+(AS10+BI10+BQ10+SUM($BY10:$CA10)))/100)+($CB10*OUT!$E$8)</f>
        <v>0.12968581647999999</v>
      </c>
      <c r="CW10" s="215">
        <f>((M10+V10+$AK10+AD10+(AT10+BJ10+BR10+SUM($BY10:$CA10)))/100)+($CB10*OUT!$E$8)</f>
        <v>0.37064281647999997</v>
      </c>
      <c r="CX10" s="215">
        <f>((N10+W10+$AK10+AE10+(AU10+BK10+BS10+SUM($BY10:$CA10)))/100)+($CB10*OUT!$E$8)</f>
        <v>0.33524181648000001</v>
      </c>
      <c r="CY10" s="215">
        <f>((O10+X10+$AK10+AF10+(AV10+BL10+BT10+SUM($BY10:$CA10)))/100)+($CB10*OUT!$E$8)</f>
        <v>0.33079181648</v>
      </c>
      <c r="CZ10" s="215">
        <f>((P10+Y10+$AK10+AG10+(AW10+BM10+BU10+SUM($BY10:$CA10)))/100)+($CB10*OUT!$E$8)</f>
        <v>0.27924081647999999</v>
      </c>
      <c r="DA10" s="215">
        <f>((Q10+Z10+$AK10+AH10+(AX10+BN10+BV10+SUM($BY10:$CA10)))/100)+($CB10*OUT!$E$8)</f>
        <v>0.20403781647999999</v>
      </c>
      <c r="DB10" s="215">
        <f>((R10+AA10+AI10+(AY10+BO10+BW10+SUM($BY10:$CA10)))/100)+($CB10*OUT!$E$8)</f>
        <v>0.16218281647999999</v>
      </c>
      <c r="DC10" s="215">
        <f>((S10+AB10+AJ10+(AZ10+BP10+BX10+SUM($BY10:$CA10)))/100)+($CB10*OUT!$E$8)</f>
        <v>0.13818181648</v>
      </c>
      <c r="DD10" s="215">
        <f>((L10+U10+$AK10+AC10+(AS10+BA10+BI10+BQ10+SUM($BY10:$CA10)))/100)+($CB10*OUT!$E$8)</f>
        <v>0.12968581647999999</v>
      </c>
      <c r="DE10" s="215">
        <f>((M10+V10+$AK10+AD10+(AT10+BB10+BJ10+BR10+SUM($BY10:$CA10)))/100)+($CB10*OUT!$E$8)</f>
        <v>0.37064281647999997</v>
      </c>
      <c r="DF10" s="215">
        <f>((N10+W10+$AK10+AE10+(AU10+BC10+BK10+BS10+SUM($BY10:$CA10)))/100)+($CB10*OUT!$E$8)</f>
        <v>0.33524181648000001</v>
      </c>
      <c r="DG10" s="215">
        <f>((O10+X10+$AK10+AF10+(AV10+BD10+BL10+BT10+SUM($BY10:$CA10)))/100)+($CB10*OUT!$E$8)</f>
        <v>0.33079181648</v>
      </c>
      <c r="DH10" s="215">
        <f>((P10+Y10+$AK10+AG10+(AW10+BE10+BM10+BU10+SUM($BY10:$CA10)))/100)+($CB10*OUT!$E$8)</f>
        <v>0.27924081647999999</v>
      </c>
      <c r="DI10" s="215">
        <f>((Q10+Z10+$AK10+AH10+(AX10+BF10+BN10+BV10+SUM($BY10:$CA10)))/100)+($CB10*OUT!$E$8)</f>
        <v>0.20403781647999999</v>
      </c>
      <c r="DJ10" s="215">
        <f>((R10+AA10+AI10+(AY10+BG10+BO10+BW10+SUM($BY10:$CA10)))/100)+($CB10*OUT!$E$8)</f>
        <v>0.16218281647999999</v>
      </c>
      <c r="DK10" s="215">
        <f>((S10+AB10+AJ10+(AZ10+BH10+BP10+BX10+SUM($BY10:$CA10)))/100)+($CB10*OUT!$E$8)</f>
        <v>0.13818181648</v>
      </c>
    </row>
    <row r="11" spans="1:115" ht="9.9499999999999993" hidden="1" customHeight="1" outlineLevel="1" x14ac:dyDescent="0.15">
      <c r="A11" s="1" t="s">
        <v>50</v>
      </c>
      <c r="B11" s="167">
        <v>58.71</v>
      </c>
      <c r="C11" s="167">
        <v>388.69</v>
      </c>
      <c r="D11" s="167">
        <v>926.26</v>
      </c>
      <c r="E11" s="167">
        <v>27.7</v>
      </c>
      <c r="F11" s="167">
        <v>178.74</v>
      </c>
      <c r="G11" s="167">
        <v>424.8</v>
      </c>
      <c r="H11" s="168">
        <f t="shared" si="6"/>
        <v>1.83</v>
      </c>
      <c r="I11" s="167">
        <v>0</v>
      </c>
      <c r="J11" s="167">
        <v>0</v>
      </c>
      <c r="K11" s="167">
        <v>0</v>
      </c>
      <c r="L11" s="29">
        <v>0</v>
      </c>
      <c r="M11" s="29">
        <v>19.4757</v>
      </c>
      <c r="N11" s="29">
        <v>17.825600000000001</v>
      </c>
      <c r="O11" s="29">
        <v>17.900600000000001</v>
      </c>
      <c r="P11" s="29">
        <v>13.375500000000001</v>
      </c>
      <c r="Q11" s="29">
        <v>6.7751999999999999</v>
      </c>
      <c r="R11" s="29">
        <v>3.3250999999999999</v>
      </c>
      <c r="S11" s="29">
        <v>0.92500000000000004</v>
      </c>
      <c r="T11" s="168">
        <f t="shared" si="6"/>
        <v>-26.13</v>
      </c>
      <c r="U11" s="32">
        <f t="shared" si="6"/>
        <v>0</v>
      </c>
      <c r="V11" s="32">
        <f t="shared" si="6"/>
        <v>4.62</v>
      </c>
      <c r="W11" s="32">
        <f t="shared" si="6"/>
        <v>2.73</v>
      </c>
      <c r="X11" s="32">
        <f t="shared" si="6"/>
        <v>2.21</v>
      </c>
      <c r="Y11" s="32">
        <f t="shared" si="6"/>
        <v>1.58</v>
      </c>
      <c r="Z11" s="32">
        <f t="shared" si="6"/>
        <v>0.66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23">
        <f t="shared" si="7"/>
        <v>0</v>
      </c>
      <c r="AE11" s="223">
        <f t="shared" si="7"/>
        <v>0</v>
      </c>
      <c r="AF11" s="223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3.39E-2</v>
      </c>
      <c r="AT11" s="32">
        <f t="shared" si="6"/>
        <v>3.39E-2</v>
      </c>
      <c r="AU11" s="32">
        <f t="shared" si="6"/>
        <v>3.39E-2</v>
      </c>
      <c r="AV11" s="32">
        <f t="shared" si="6"/>
        <v>3.39E-2</v>
      </c>
      <c r="AW11" s="32">
        <f t="shared" si="6"/>
        <v>3.39E-2</v>
      </c>
      <c r="AX11" s="32">
        <f t="shared" si="6"/>
        <v>3.39E-2</v>
      </c>
      <c r="AY11" s="32">
        <f t="shared" si="6"/>
        <v>1.7100000000000001E-2</v>
      </c>
      <c r="AZ11" s="32">
        <f t="shared" si="6"/>
        <v>1.7100000000000001E-2</v>
      </c>
      <c r="BA11" s="32">
        <f t="shared" si="6"/>
        <v>0</v>
      </c>
      <c r="BB11" s="32">
        <f t="shared" si="6"/>
        <v>0</v>
      </c>
      <c r="BC11" s="32">
        <f t="shared" si="6"/>
        <v>0</v>
      </c>
      <c r="BD11" s="32">
        <f t="shared" si="6"/>
        <v>0</v>
      </c>
      <c r="BE11" s="32">
        <f t="shared" si="6"/>
        <v>0</v>
      </c>
      <c r="BF11" s="32">
        <f t="shared" si="6"/>
        <v>0</v>
      </c>
      <c r="BG11" s="32">
        <f t="shared" si="6"/>
        <v>0</v>
      </c>
      <c r="BH11" s="32">
        <f t="shared" si="6"/>
        <v>0</v>
      </c>
      <c r="BI11" s="32">
        <f t="shared" si="6"/>
        <v>0</v>
      </c>
      <c r="BJ11" s="32">
        <f t="shared" si="6"/>
        <v>0</v>
      </c>
      <c r="BK11" s="32">
        <f t="shared" si="6"/>
        <v>0</v>
      </c>
      <c r="BL11" s="32">
        <f t="shared" si="6"/>
        <v>0</v>
      </c>
      <c r="BM11" s="32">
        <f t="shared" si="6"/>
        <v>0</v>
      </c>
      <c r="BN11" s="32">
        <f t="shared" si="6"/>
        <v>0</v>
      </c>
      <c r="BO11" s="32">
        <f t="shared" si="6"/>
        <v>0</v>
      </c>
      <c r="BP11" s="32">
        <f t="shared" si="6"/>
        <v>0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0</v>
      </c>
      <c r="BZ11" s="32">
        <f t="shared" si="8"/>
        <v>0</v>
      </c>
      <c r="CA11" s="32">
        <f t="shared" si="8"/>
        <v>0</v>
      </c>
      <c r="CB11" s="33">
        <f t="shared" si="14"/>
        <v>3.327124</v>
      </c>
      <c r="CC11" s="31">
        <f t="shared" si="15"/>
        <v>63.36</v>
      </c>
      <c r="CD11" s="31">
        <f t="shared" si="15"/>
        <v>83.2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9.2245830000000009</v>
      </c>
      <c r="CN11" s="33">
        <f t="shared" si="15"/>
        <v>1.1674709999999999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14">
        <f t="shared" si="11"/>
        <v>62.11</v>
      </c>
      <c r="CT11" s="214">
        <f t="shared" si="12"/>
        <v>543.13000000000011</v>
      </c>
      <c r="CU11" s="214">
        <f t="shared" si="13"/>
        <v>1326.7599999999998</v>
      </c>
      <c r="CV11" s="215">
        <f>((L11+U11+$AK11+AC11+(AS11+BI11+BQ11+SUM($BY11:$CA11)))/100)+($CB11*OUT!$E$8)</f>
        <v>0.12968581647999999</v>
      </c>
      <c r="CW11" s="215">
        <f>((M11+V11+$AK11+AD11+(AT11+BJ11+BR11+SUM($BY11:$CA11)))/100)+($CB11*OUT!$E$8)</f>
        <v>0.37064281647999997</v>
      </c>
      <c r="CX11" s="215">
        <f>((N11+W11+$AK11+AE11+(AU11+BK11+BS11+SUM($BY11:$CA11)))/100)+($CB11*OUT!$E$8)</f>
        <v>0.33524181648000001</v>
      </c>
      <c r="CY11" s="215">
        <f>((O11+X11+$AK11+AF11+(AV11+BL11+BT11+SUM($BY11:$CA11)))/100)+($CB11*OUT!$E$8)</f>
        <v>0.33079181648</v>
      </c>
      <c r="CZ11" s="215">
        <f>((P11+Y11+$AK11+AG11+(AW11+BM11+BU11+SUM($BY11:$CA11)))/100)+($CB11*OUT!$E$8)</f>
        <v>0.27924081647999999</v>
      </c>
      <c r="DA11" s="215">
        <f>((Q11+Z11+$AK11+AH11+(AX11+BN11+BV11+SUM($BY11:$CA11)))/100)+($CB11*OUT!$E$8)</f>
        <v>0.20403781647999999</v>
      </c>
      <c r="DB11" s="215">
        <f>((R11+AA11+AI11+(AY11+BO11+BW11+SUM($BY11:$CA11)))/100)+($CB11*OUT!$E$8)</f>
        <v>0.16218281647999999</v>
      </c>
      <c r="DC11" s="215">
        <f>((S11+AB11+AJ11+(AZ11+BP11+BX11+SUM($BY11:$CA11)))/100)+($CB11*OUT!$E$8)</f>
        <v>0.13818181648</v>
      </c>
      <c r="DD11" s="215">
        <f>((L11+U11+$AK11+AC11+(AS11+BA11+BI11+BQ11+SUM($BY11:$CA11)))/100)+($CB11*OUT!$E$8)</f>
        <v>0.12968581647999999</v>
      </c>
      <c r="DE11" s="215">
        <f>((M11+V11+$AK11+AD11+(AT11+BB11+BJ11+BR11+SUM($BY11:$CA11)))/100)+($CB11*OUT!$E$8)</f>
        <v>0.37064281647999997</v>
      </c>
      <c r="DF11" s="215">
        <f>((N11+W11+$AK11+AE11+(AU11+BC11+BK11+BS11+SUM($BY11:$CA11)))/100)+($CB11*OUT!$E$8)</f>
        <v>0.33524181648000001</v>
      </c>
      <c r="DG11" s="215">
        <f>((O11+X11+$AK11+AF11+(AV11+BD11+BL11+BT11+SUM($BY11:$CA11)))/100)+($CB11*OUT!$E$8)</f>
        <v>0.33079181648</v>
      </c>
      <c r="DH11" s="215">
        <f>((P11+Y11+$AK11+AG11+(AW11+BE11+BM11+BU11+SUM($BY11:$CA11)))/100)+($CB11*OUT!$E$8)</f>
        <v>0.27924081647999999</v>
      </c>
      <c r="DI11" s="215">
        <f>((Q11+Z11+$AK11+AH11+(AX11+BF11+BN11+BV11+SUM($BY11:$CA11)))/100)+($CB11*OUT!$E$8)</f>
        <v>0.20403781647999999</v>
      </c>
      <c r="DJ11" s="215">
        <f>((R11+AA11+AI11+(AY11+BG11+BO11+BW11+SUM($BY11:$CA11)))/100)+($CB11*OUT!$E$8)</f>
        <v>0.16218281647999999</v>
      </c>
      <c r="DK11" s="215">
        <f>((S11+AB11+AJ11+(AZ11+BH11+BP11+BX11+SUM($BY11:$CA11)))/100)+($CB11*OUT!$E$8)</f>
        <v>0.13818181648</v>
      </c>
    </row>
    <row r="12" spans="1:115" ht="9.9499999999999993" hidden="1" customHeight="1" collapsed="1" x14ac:dyDescent="0.15">
      <c r="DJ12" s="215">
        <f>((R12+AA12+AI12+(AY12+BG12+BO12+BW12+SUM($BY12:$CA12)))/100)+($CB12*OUT!$E$8)</f>
        <v>0</v>
      </c>
    </row>
    <row r="13" spans="1:115" ht="9.9499999999999993" hidden="1" customHeight="1" x14ac:dyDescent="0.15">
      <c r="DJ13" s="215">
        <f>((R13+AA13+AI13+(AY13+BG13+BO13+BW13+SUM($BY13:$CA13)))/100)+($CB13*OUT!$E$8)</f>
        <v>0</v>
      </c>
    </row>
    <row r="14" spans="1:115" ht="9.9499999999999993" hidden="1" customHeight="1" x14ac:dyDescent="0.15">
      <c r="DJ14" s="215">
        <f>((R14+AA14+AI14+(AY14+BG14+BO14+BW14+SUM($BY14:$CA14)))/100)+($CB14*OUT!$E$8)</f>
        <v>0</v>
      </c>
    </row>
    <row r="15" spans="1:115" ht="9.9499999999999993" hidden="1" customHeight="1" x14ac:dyDescent="0.15">
      <c r="DJ15" s="215">
        <f>((R15+AA15+AI15+(AY15+BG15+BO15+BW15+SUM($BY15:$CA15)))/100)+($CB15*OUT!$E$8)</f>
        <v>0</v>
      </c>
    </row>
    <row r="16" spans="1:115" ht="9.9499999999999993" hidden="1" customHeight="1" x14ac:dyDescent="0.15">
      <c r="DJ16" s="215">
        <f>((R16+AA16+AI16+(AY16+BG16+BO16+BW16+SUM($BY16:$CA16)))/100)+($CB16*OUT!$E$8)</f>
        <v>0</v>
      </c>
    </row>
    <row r="17" spans="114:114" ht="9.9499999999999993" hidden="1" customHeight="1" x14ac:dyDescent="0.15">
      <c r="DJ17" s="215">
        <f>((R17+AA17+AI17+(AY17+BG17+BO17+BW17+SUM($BY17:$CA17)))/100)+($CB17*OUT!$E$8)</f>
        <v>0</v>
      </c>
    </row>
    <row r="18" spans="114:114" ht="9.9499999999999993" hidden="1" customHeight="1" x14ac:dyDescent="0.15">
      <c r="DJ18" s="215">
        <f>((R18+AA18+AI18+(AY18+BG18+BO18+BW18+SUM($BY18:$CA18)))/100)+($CB18*OUT!$E$8)</f>
        <v>0</v>
      </c>
    </row>
    <row r="19" spans="114:114" ht="9.9499999999999993" hidden="1" customHeight="1" x14ac:dyDescent="0.15">
      <c r="DJ19" s="215">
        <f>((R19+AA19+AI19+(AY19+BG19+BO19+BW19+SUM($BY19:$CA19)))/100)+($CB19*OUT!$E$8)</f>
        <v>0</v>
      </c>
    </row>
    <row r="20" spans="114:114" ht="9.9499999999999993" hidden="1" customHeight="1" x14ac:dyDescent="0.15">
      <c r="DJ20" s="215">
        <f>((R20+AA20+AI20+(AY20+BG20+BO20+BW20+SUM($BY20:$CA20)))/100)+($CB20*OUT!$E$8)</f>
        <v>0</v>
      </c>
    </row>
    <row r="21" spans="114:114" ht="9.9499999999999993" hidden="1" customHeight="1" x14ac:dyDescent="0.15">
      <c r="DJ21" s="215">
        <f>((R21+AA21+AI21+(AY21+BG21+BO21+BW21+SUM($BY21:$CA21)))/100)+($CB21*OUT!$E$8)</f>
        <v>0</v>
      </c>
    </row>
    <row r="22" spans="114:114" ht="9.9499999999999993" hidden="1" customHeight="1" x14ac:dyDescent="0.15">
      <c r="DJ22" s="215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aPbzkIhIhFwcuU8Gy9drsjOYEzc/ZE3RiO2R8x9MFQC49Wv2WSZ8+HrZMY71wGKnBX72ZpEUQs5es+ArjSlefQ==" saltValue="ww+faCnW/6m9hPsex03j9A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B8" sqref="B8:C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7"/>
    </row>
    <row r="3" spans="1:1" ht="15" hidden="1" outlineLevel="1" x14ac:dyDescent="0.15">
      <c r="A3" s="197" t="s">
        <v>207</v>
      </c>
    </row>
    <row r="4" spans="1:1" ht="15" hidden="1" outlineLevel="1" x14ac:dyDescent="0.15">
      <c r="A4" s="197" t="s">
        <v>211</v>
      </c>
    </row>
    <row r="5" spans="1:1" ht="15" hidden="1" outlineLevel="1" x14ac:dyDescent="0.15">
      <c r="A5" s="197" t="s">
        <v>209</v>
      </c>
    </row>
    <row r="6" spans="1:1" ht="15" hidden="1" outlineLevel="1" x14ac:dyDescent="0.15">
      <c r="A6" s="197" t="s">
        <v>208</v>
      </c>
    </row>
    <row r="7" spans="1:1" ht="15" hidden="1" outlineLevel="1" x14ac:dyDescent="0.15">
      <c r="A7" s="197" t="s">
        <v>214</v>
      </c>
    </row>
    <row r="8" spans="1:1" hidden="1" outlineLevel="1" x14ac:dyDescent="0.15"/>
    <row r="9" spans="1:1" ht="15" hidden="1" outlineLevel="1" x14ac:dyDescent="0.15">
      <c r="A9" s="197" t="s">
        <v>210</v>
      </c>
    </row>
    <row r="10" spans="1:1" collapsed="1" x14ac:dyDescent="0.15"/>
  </sheetData>
  <sheetProtection algorithmName="SHA-512" hashValue="n1kvdFxdDJHsrnVj/zM48QARThs7ETw7Bqudh1X0+EyWgAia7+a2YsoZJBKFre+WSTcJVuSrjqM/jcLUHrvelA==" saltValue="2Ek/TjmktOrb6zgpDFOr2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Company>Gruppo Dolomiti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Mattivi Roberto</dc:creator>
  <cp:lastModifiedBy>Sandri Paola (PIANIFICAZIONE E SVILUPPO)</cp:lastModifiedBy>
  <cp:lastPrinted>2015-02-19T14:08:13Z</cp:lastPrinted>
  <dcterms:created xsi:type="dcterms:W3CDTF">2011-11-28T15:43:22Z</dcterms:created>
  <dcterms:modified xsi:type="dcterms:W3CDTF">2023-09-05T08:13:11Z</dcterms:modified>
</cp:coreProperties>
</file>